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disco D\INDUPAL\CONTRALORIA MUNICIPAL\3. VALORACION DE RIESGOS\"/>
    </mc:Choice>
  </mc:AlternateContent>
  <bookViews>
    <workbookView xWindow="0" yWindow="0" windowWidth="20490" windowHeight="7755" tabRatio="882" activeTab="1"/>
  </bookViews>
  <sheets>
    <sheet name="Ins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definedNames>
    <definedName name="_xlnm._FilterDatabase" localSheetId="1" hidden="1">'Mapa final'!$A$8:$BR$44</definedName>
  </definedNames>
  <calcPr calcId="152511" concurrentCalc="0"/>
  <pivotCaches>
    <pivotCache cacheId="4" r:id="rId10"/>
  </pivotCaches>
</workbook>
</file>

<file path=xl/calcChain.xml><?xml version="1.0" encoding="utf-8"?>
<calcChain xmlns="http://schemas.openxmlformats.org/spreadsheetml/2006/main">
  <c r="S21" i="1" l="1"/>
  <c r="AB17" i="1"/>
  <c r="AA17" i="1"/>
  <c r="AE17" i="1"/>
  <c r="J39" i="1"/>
  <c r="K39" i="1"/>
  <c r="J33" i="1"/>
  <c r="K33" i="1"/>
  <c r="M41" i="1"/>
  <c r="M38" i="1"/>
  <c r="M37" i="1"/>
  <c r="M42" i="1"/>
  <c r="M40" i="1"/>
  <c r="M43" i="1"/>
  <c r="M44" i="1"/>
  <c r="M35" i="1"/>
  <c r="M34" i="1"/>
  <c r="M36" i="1"/>
  <c r="Z33" i="1"/>
  <c r="S32" i="1"/>
  <c r="S31" i="1"/>
  <c r="AD30" i="1"/>
  <c r="AC30" i="1"/>
  <c r="Z30" i="1"/>
  <c r="AA30" i="1"/>
  <c r="AD29" i="1"/>
  <c r="AC29" i="1"/>
  <c r="J27" i="1"/>
  <c r="K27" i="1"/>
  <c r="Z27" i="1"/>
  <c r="V26" i="1"/>
  <c r="S26" i="1"/>
  <c r="V25" i="1"/>
  <c r="S25" i="1"/>
  <c r="AD24" i="1"/>
  <c r="AC24" i="1"/>
  <c r="Z24" i="1"/>
  <c r="AA24" i="1"/>
  <c r="AD23" i="1"/>
  <c r="AC23" i="1"/>
  <c r="J21" i="1"/>
  <c r="K21" i="1"/>
  <c r="J15" i="1"/>
  <c r="K15" i="1"/>
  <c r="V20" i="1"/>
  <c r="S20" i="1"/>
  <c r="V19" i="1"/>
  <c r="S19" i="1"/>
  <c r="AD19" i="1"/>
  <c r="AC19" i="1"/>
  <c r="AD18" i="1"/>
  <c r="AC18" i="1"/>
  <c r="Z18" i="1"/>
  <c r="AB18" i="1"/>
  <c r="S16" i="1"/>
  <c r="S15" i="1"/>
  <c r="M28" i="1"/>
  <c r="M23" i="1"/>
  <c r="M17" i="1"/>
  <c r="M26" i="1"/>
  <c r="M25" i="1"/>
  <c r="M32" i="1"/>
  <c r="M19" i="1"/>
  <c r="M31" i="1"/>
  <c r="M30" i="1"/>
  <c r="M22" i="1"/>
  <c r="M20" i="1"/>
  <c r="M29" i="1"/>
  <c r="M16" i="1"/>
  <c r="M24" i="1"/>
  <c r="M18" i="1"/>
  <c r="Z26" i="1"/>
  <c r="AB26" i="1"/>
  <c r="Z20" i="1"/>
  <c r="AB20" i="1"/>
  <c r="AB33" i="1"/>
  <c r="Z34" i="1"/>
  <c r="AA33" i="1"/>
  <c r="AD32" i="1"/>
  <c r="AC32" i="1"/>
  <c r="AD31" i="1"/>
  <c r="AC31" i="1"/>
  <c r="AB21" i="1"/>
  <c r="AD26" i="1"/>
  <c r="AC26" i="1"/>
  <c r="Z31" i="1"/>
  <c r="AB31" i="1"/>
  <c r="AD20" i="1"/>
  <c r="AC20" i="1"/>
  <c r="Z25" i="1"/>
  <c r="AB25" i="1"/>
  <c r="Z32" i="1"/>
  <c r="AB32" i="1"/>
  <c r="Z19" i="1"/>
  <c r="AB19" i="1"/>
  <c r="AD25" i="1"/>
  <c r="AC25" i="1"/>
  <c r="AE24" i="1"/>
  <c r="AE30" i="1"/>
  <c r="AB27" i="1"/>
  <c r="Z28" i="1"/>
  <c r="AA27" i="1"/>
  <c r="AB30" i="1"/>
  <c r="Z29" i="1"/>
  <c r="AB24" i="1"/>
  <c r="Z23" i="1"/>
  <c r="Z15" i="1"/>
  <c r="AB15" i="1"/>
  <c r="Z16" i="1"/>
  <c r="AA18" i="1"/>
  <c r="AE18" i="1"/>
  <c r="M13" i="1"/>
  <c r="M12" i="1"/>
  <c r="M10" i="1"/>
  <c r="M11" i="1"/>
  <c r="M14" i="1"/>
  <c r="AA20" i="1"/>
  <c r="AE20" i="1"/>
  <c r="AA26" i="1"/>
  <c r="AE26" i="1"/>
  <c r="AB34" i="1"/>
  <c r="AA34" i="1"/>
  <c r="AA21" i="1"/>
  <c r="AA19" i="1"/>
  <c r="AE19" i="1"/>
  <c r="AA31" i="1"/>
  <c r="AE31" i="1"/>
  <c r="AA25" i="1"/>
  <c r="AE25" i="1"/>
  <c r="AA32" i="1"/>
  <c r="AE32" i="1"/>
  <c r="AB28" i="1"/>
  <c r="AA28" i="1"/>
  <c r="AB29" i="1"/>
  <c r="AA29" i="1"/>
  <c r="AE29" i="1"/>
  <c r="AB23" i="1"/>
  <c r="AA23" i="1"/>
  <c r="AE23" i="1"/>
  <c r="AA15" i="1"/>
  <c r="AB16" i="1"/>
  <c r="AA16" i="1"/>
  <c r="J9" i="1"/>
  <c r="S13" i="1"/>
  <c r="Z9" i="1"/>
  <c r="F221" i="13"/>
  <c r="F211" i="13"/>
  <c r="F212" i="13"/>
  <c r="F213" i="13"/>
  <c r="F214" i="13"/>
  <c r="F215" i="13"/>
  <c r="F216" i="13"/>
  <c r="F217" i="13"/>
  <c r="F218" i="13"/>
  <c r="F219" i="13"/>
  <c r="F220" i="13"/>
  <c r="F210" i="13"/>
  <c r="B221" i="13" a="1"/>
  <c r="AB9" i="1"/>
  <c r="Z10" i="1"/>
  <c r="AA9" i="1"/>
  <c r="B221" i="13"/>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S14"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V13" i="1"/>
  <c r="V14" i="1"/>
  <c r="AA10" i="1"/>
  <c r="AB10" i="1"/>
  <c r="Z11" i="1"/>
  <c r="AA11" i="1"/>
  <c r="AB11" i="1"/>
  <c r="Z12" i="1"/>
  <c r="AB12" i="1"/>
  <c r="Z13" i="1"/>
  <c r="AA13" i="1"/>
  <c r="AB13" i="1"/>
  <c r="Z14" i="1"/>
  <c r="AA12" i="1"/>
  <c r="AA14" i="1"/>
  <c r="AB14" i="1"/>
  <c r="B223" i="13"/>
  <c r="B222" i="13"/>
  <c r="M33" i="1"/>
  <c r="N33" i="1"/>
  <c r="O33" i="1"/>
  <c r="AD33" i="1"/>
  <c r="M39" i="1"/>
  <c r="N39" i="1"/>
  <c r="O39" i="1"/>
  <c r="AD39" i="1"/>
  <c r="M21" i="1"/>
  <c r="N21" i="1"/>
  <c r="O21" i="1"/>
  <c r="AD21" i="1"/>
  <c r="M27" i="1"/>
  <c r="N27" i="1"/>
  <c r="O27" i="1"/>
  <c r="AD27" i="1"/>
  <c r="M15" i="1"/>
  <c r="N15" i="1"/>
  <c r="O15" i="1"/>
  <c r="AD15" i="1"/>
  <c r="AC15" i="1"/>
  <c r="AE15" i="1"/>
  <c r="M9" i="1"/>
  <c r="N9" i="1"/>
  <c r="O9" i="1"/>
  <c r="AC39" i="1"/>
  <c r="AE39" i="1"/>
  <c r="AD40" i="1"/>
  <c r="AC40" i="1"/>
  <c r="AE40" i="1"/>
  <c r="AC33" i="1"/>
  <c r="AD34" i="1"/>
  <c r="AC34" i="1"/>
  <c r="AC21" i="1"/>
  <c r="AE21" i="1"/>
  <c r="AC27" i="1"/>
  <c r="AE27" i="1"/>
  <c r="AD28" i="1"/>
  <c r="AC28" i="1"/>
  <c r="AE28" i="1"/>
  <c r="AD16" i="1"/>
  <c r="AC16" i="1"/>
  <c r="AE16" i="1"/>
  <c r="Z42" i="18"/>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38" i="18"/>
  <c r="AJ38" i="18"/>
  <c r="L38" i="18"/>
  <c r="AD6" i="18"/>
  <c r="R6" i="18"/>
  <c r="AJ30" i="18"/>
  <c r="R30" i="18"/>
  <c r="AD22" i="18"/>
  <c r="AJ14" i="18"/>
  <c r="AJ22" i="18"/>
  <c r="AD14" i="18"/>
  <c r="X38" i="18"/>
  <c r="X14" i="18"/>
  <c r="R22" i="18"/>
  <c r="X22" i="18"/>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D9" i="1"/>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AC9" i="1"/>
  <c r="AD10" i="1"/>
  <c r="J40" i="19"/>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AE9" i="1"/>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J47" i="19"/>
  <c r="V27" i="19"/>
  <c r="AH7" i="19"/>
  <c r="P47" i="19"/>
  <c r="AB27" i="19"/>
  <c r="J17" i="19"/>
  <c r="V47" i="19"/>
  <c r="J37" i="19"/>
  <c r="AB37" i="19"/>
  <c r="J27" i="19"/>
  <c r="V7" i="19"/>
  <c r="AH37" i="19"/>
  <c r="P27" i="19"/>
  <c r="AB7" i="19"/>
  <c r="P17" i="19"/>
  <c r="V17" i="19"/>
  <c r="AH47" i="19"/>
  <c r="P37" i="19"/>
  <c r="AB17" i="19"/>
  <c r="J7" i="19"/>
  <c r="V37" i="19"/>
  <c r="AH17" i="19"/>
  <c r="P7" i="19"/>
  <c r="AH27" i="19"/>
  <c r="AB4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D11" i="1"/>
  <c r="AC10" i="1"/>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E10"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D12" i="1"/>
  <c r="AC12" i="1"/>
  <c r="AC11" i="1"/>
  <c r="AD13"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13" i="1"/>
  <c r="AD14" i="1"/>
  <c r="AC14" i="1"/>
  <c r="R40" i="19"/>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E12" i="1"/>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AE11" i="1"/>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E14" i="1"/>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E13" i="1"/>
  <c r="AL16" i="19"/>
  <c r="T16" i="19"/>
  <c r="AG24" i="19"/>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<sst xmlns="http://schemas.openxmlformats.org/spreadsheetml/2006/main" count="406" uniqueCount="244">
  <si>
    <t xml:space="preserve">Referencia </t>
  </si>
  <si>
    <t>Descripción del Riesgo</t>
  </si>
  <si>
    <t>Impacto</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</si>
  <si>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</si>
  <si>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</si>
  <si>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</si>
  <si>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</si>
  <si>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</si>
  <si>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</si>
  <si>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</si>
  <si>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</si>
  <si>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</si>
  <si>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</si>
  <si>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</si>
  <si>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</si>
  <si>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</si>
  <si>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</si>
  <si>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</si>
  <si>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</si>
  <si>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</si>
  <si>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</si>
  <si>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</si>
  <si>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</si>
  <si>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</si>
  <si>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</si>
  <si>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</si>
  <si>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</si>
  <si>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</si>
  <si>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</si>
  <si>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</si>
  <si>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</si>
  <si>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</si>
  <si>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</si>
  <si>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</si>
  <si>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</si>
  <si>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</si>
  <si>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</si>
  <si>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</si>
  <si>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</si>
  <si>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</si>
  <si>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</si>
  <si>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</si>
  <si>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</si>
  <si>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</si>
  <si>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</si>
  <si>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</si>
  <si>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</si>
  <si>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</si>
  <si>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</si>
  <si>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</si>
  <si>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</si>
  <si>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</si>
  <si>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</si>
  <si>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</si>
  <si>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</si>
  <si>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</si>
  <si>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</si>
  <si>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</si>
  <si>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</si>
  <si>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</si>
  <si>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</si>
  <si>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</si>
  <si>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</si>
  <si>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</si>
  <si>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</si>
  <si>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</si>
  <si>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</si>
  <si>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</si>
  <si>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</si>
  <si>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</si>
  <si>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</si>
  <si>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</si>
  <si>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</si>
  <si>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</si>
  <si>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</si>
  <si>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</si>
  <si>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</si>
  <si>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</si>
  <si>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</si>
  <si>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</si>
  <si>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</si>
  <si>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</si>
  <si>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</si>
  <si>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</si>
  <si>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</si>
  <si>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</si>
  <si>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</si>
  <si>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</si>
  <si>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</si>
  <si>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</si>
  <si>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</si>
  <si>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</si>
  <si>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</si>
  <si>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</si>
  <si>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</si>
  <si>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</si>
  <si>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</si>
  <si>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</si>
  <si>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</si>
  <si>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</si>
  <si>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</si>
  <si>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</si>
  <si>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</si>
  <si>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</si>
  <si>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</si>
  <si>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</si>
  <si>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</si>
  <si>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</si>
  <si>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</si>
  <si>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</si>
  <si>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</si>
  <si>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</si>
  <si>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</si>
  <si>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</si>
  <si>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</si>
  <si>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</si>
  <si>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</si>
  <si>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</si>
  <si>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</si>
  <si>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</si>
  <si>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</si>
  <si>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</si>
  <si>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</si>
  <si>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</si>
  <si>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</si>
  <si>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</si>
  <si>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</si>
  <si>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</si>
  <si>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</si>
  <si>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</si>
  <si>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</si>
  <si>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</si>
  <si>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</si>
  <si>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</si>
  <si>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</si>
  <si>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</si>
  <si>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</si>
  <si>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</si>
  <si>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</si>
  <si>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</si>
  <si>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</si>
  <si>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</si>
  <si>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</si>
  <si>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</si>
  <si>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</si>
  <si>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</si>
  <si>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</si>
  <si>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</si>
  <si>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</si>
  <si>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</si>
  <si>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</si>
  <si>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</si>
  <si>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</si>
  <si>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</si>
  <si>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</si>
  <si>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</si>
  <si>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</si>
  <si>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</si>
  <si>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</si>
  <si>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</si>
  <si>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</si>
  <si>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Frecuencia con la cual se lleva a cabo la actividad</t>
  </si>
  <si>
    <t>Criterios de Impacto</t>
  </si>
  <si>
    <t>Utilice la lista de despligue que se encuentra parametrizada, le aparecerán las opciones: i)Preventivo, ii)Detectivo, iii)Correctivo.</t>
  </si>
  <si>
    <t>Utilice la lista de despligue que se encuentra parametrizada, le aparecerán las opciones: i)Automático, ii)Manual.</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</si>
  <si>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</si>
  <si>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</si>
  <si>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</si>
  <si>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</si>
  <si>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</si>
  <si>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</si>
  <si>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</si>
  <si>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</si>
  <si>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</si>
  <si>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</si>
  <si>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</si>
  <si>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</si>
  <si>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</si>
  <si>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</si>
  <si>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</si>
  <si>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</si>
  <si>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</si>
  <si>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</si>
  <si>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</si>
  <si>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</si>
  <si>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</si>
  <si>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Una matriz de riesgos, es una herramienta, útil, que permite identificar los riesgos a los que se está expuesto. De esta manera, se pueden determinar los niveles aceptables de exposición a aquellos, así como establecer el control apropiado frente a los mismos y monitorear la efectividad del método de control elegido. Físicamente, es una guía visual que permite, mediante su diseño, una rápida identificación de las prioridades que deben ser atendidas para así acelerar la toma de decisiones.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t>
    </r>
    <r>
      <rPr>
        <sz val="10"/>
        <rFont val="Arial Narrow"/>
        <family val="2"/>
      </rPr>
      <t>. El formato cuenta con celdas parametrizadas y permite contar con los respectivos mapas de calor para riesgo inherente y riesgo residual.</t>
    </r>
  </si>
  <si>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6" tint="-0.249977111117893"/>
        <rFont val="Arial Narrow"/>
        <family val="2"/>
      </rPr>
      <t>Paso 2: identificación del riesgo</t>
    </r>
    <r>
      <rPr>
        <sz val="11"/>
        <color theme="6" tint="-0.249977111117893"/>
        <rFont val="Arial Narrow"/>
        <family val="2"/>
      </rPr>
      <t>,</t>
    </r>
    <r>
      <rPr>
        <sz val="11"/>
        <rFont val="Arial Narrow"/>
        <family val="2"/>
      </rPr>
      <t xml:space="preserve"> donde se explica ampliamente las bases para adelanter este análisis.
Así mismo, considere en el </t>
    </r>
    <r>
      <rPr>
        <b/>
        <sz val="11"/>
        <color theme="6"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6"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</si>
  <si>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rFont val="Arial Narrow"/>
        <family val="2"/>
      </rPr>
      <t>POSIBILIDAD DE + Impacto para la entidad (Qué) + Causa Inmediata (Cómo) + Causa Raíz (Por qué)</t>
    </r>
  </si>
  <si>
    <r>
      <t xml:space="preserve">Recuerde que el control se define como la medida que permite reducir o mitigar un riesgo. Defina el control (es) que atacan la causa raíz del riesgo, considere la estructura explicada en la guía: </t>
    </r>
    <r>
      <rPr>
        <b/>
        <sz val="9"/>
        <rFont val="Arial Narrow"/>
        <family val="2"/>
      </rPr>
      <t>Responsable de ejecutar el control + Acción + Complemento</t>
    </r>
  </si>
  <si>
    <t>Objetivo Estratégico</t>
  </si>
  <si>
    <t>Contexto Estrategico Interno - Enterno - Proceso</t>
  </si>
  <si>
    <r>
      <t>Utilice la lista de despligue que se encuentra parametrizada, le aparecerán las opciones:</t>
    </r>
    <r>
      <rPr>
        <b/>
        <sz val="9"/>
        <rFont val="Arial Narrow"/>
        <family val="2"/>
      </rPr>
      <t xml:space="preserve"> i)Estratégicos ii) Imagen iii) Operativos iv)Financieros v)Legal o de Cumplimiento vi) Tecnológicos vii) Fraude viii) Corrupción ix) Imparcialidad x) Confidencialidad xi) Seguridad de la información </t>
    </r>
  </si>
  <si>
    <t xml:space="preserve">Causa </t>
  </si>
  <si>
    <t>Corresponde a las razones por la cuales se puede presentar  el riesgo, redacte de la forma más concreta posible.</t>
  </si>
  <si>
    <r>
      <t xml:space="preserve">Analice las consecuencias que puede ocasionar a la organización la materialización del riesgo. El riesgo se puede clasificar en: Un </t>
    </r>
    <r>
      <rPr>
        <b/>
        <sz val="9"/>
        <rFont val="Arial Narrow"/>
        <family val="2"/>
      </rPr>
      <t>riesgo negativo</t>
    </r>
    <r>
      <rPr>
        <sz val="9"/>
        <rFont val="Arial Narrow"/>
        <family val="2"/>
      </rPr>
      <t xml:space="preserve"> es una amenaza, y cuando ocurre, se transforma en un problema. No obstante, un</t>
    </r>
    <r>
      <rPr>
        <b/>
        <sz val="9"/>
        <rFont val="Arial Narrow"/>
        <family val="2"/>
      </rPr>
      <t xml:space="preserve"> riesgo puede ser positivo</t>
    </r>
    <r>
      <rPr>
        <sz val="9"/>
        <rFont val="Arial Narrow"/>
        <family val="2"/>
      </rPr>
      <t xml:space="preserve"> al proporcionar una solución.</t>
    </r>
    <r>
      <rPr>
        <b/>
        <sz val="9"/>
        <rFont val="Arial Narrow"/>
        <family val="2"/>
      </rPr>
      <t xml:space="preserve"> </t>
    </r>
  </si>
  <si>
    <t xml:space="preserve">Permite definir unl consecutivo de riesgos.
Una entidad puede ir en el riesgo 150, pero tener 70 riesgos, lo que permite llevar una traza de los riesgos. Esta información la debe administrar la oficina  Subdireción de planeación o calidad .  Cuando un  riesgo salga del mapa no existirá otro riesgo con el mismo número. </t>
  </si>
  <si>
    <t>Identificar los Objetivo estrategico a cual afecta directamente el Riesgo</t>
  </si>
  <si>
    <t xml:space="preserve"> Descripción del Riesgo</t>
  </si>
  <si>
    <t>Riesgo</t>
  </si>
  <si>
    <t xml:space="preserve">Describir la amenaza que pueda materializarce  y afectar de manera Negativa o Positivamente su proceso </t>
  </si>
  <si>
    <t>Impacto o Consecuencia</t>
  </si>
  <si>
    <t>Contexto Estrategico Interno - Externo - Proceso</t>
  </si>
  <si>
    <r>
      <t xml:space="preserve">Identificar el contexto estrategico con el cual se relaciona directamente el riesgo. </t>
    </r>
    <r>
      <rPr>
        <b/>
        <sz val="9"/>
        <rFont val="Arial Narrow"/>
        <family val="2"/>
      </rPr>
      <t xml:space="preserve">Interno;  Externo; Proceso </t>
    </r>
    <r>
      <rPr>
        <sz val="9"/>
        <rFont val="Arial Narrow"/>
        <family val="2"/>
      </rPr>
      <t xml:space="preserve"> </t>
    </r>
  </si>
  <si>
    <r>
      <t>Defina el # de veces que se puede materializar el riesgo durante el año, (Recuerde la probabilidad u ocurrencia del riesgo se defien como el No. de veces que se pasa por el punto de riesgo en el periodo de 1 año). La matriz automáticamente hará el cálculo para el nivel de probabilidad inherente</t>
    </r>
    <r>
      <rPr>
        <sz val="9"/>
        <color theme="1"/>
        <rFont val="Arial Narrow"/>
        <family val="2"/>
      </rPr>
      <t xml:space="preserve"> (Columnas J-K)</t>
    </r>
  </si>
  <si>
    <r>
      <t>Utilice la lista de despligue que se encuentra parametrizada, le aparecerán las opciones de la tabla de Impacto en la Hoja 6 del presente documento. La matriz automáticamente hará el cálculo para el nivel de impacto inherente</t>
    </r>
    <r>
      <rPr>
        <sz val="9"/>
        <color theme="1"/>
        <rFont val="Arial Narrow"/>
        <family val="2"/>
      </rPr>
      <t xml:space="preserve"> (Columnas N-O)</t>
    </r>
  </si>
  <si>
    <r>
      <t xml:space="preserve">Teniendo en cuenta que ingresó la información de PROBABILIDAD e IMPACTO, la matriz automáticamente hará el cálculo para la zona de riesgo inherente </t>
    </r>
    <r>
      <rPr>
        <sz val="9"/>
        <color theme="1"/>
        <rFont val="Arial Narrow"/>
        <family val="2"/>
      </rPr>
      <t>(Columna P)</t>
    </r>
  </si>
  <si>
    <r>
      <t xml:space="preserve">Esta casilla no se diligencia, depende de la selección en la </t>
    </r>
    <r>
      <rPr>
        <sz val="9"/>
        <color theme="1"/>
        <rFont val="Arial Narrow"/>
        <family val="2"/>
      </rPr>
      <t>columna S.</t>
    </r>
  </si>
  <si>
    <r>
      <t>La matriz automáticamente hará el cálculo para el control analizado</t>
    </r>
    <r>
      <rPr>
        <sz val="9"/>
        <color rgb="FFFF0000"/>
        <rFont val="Arial Narrow"/>
        <family val="2"/>
      </rPr>
      <t xml:space="preserve"> </t>
    </r>
    <r>
      <rPr>
        <sz val="9"/>
        <color theme="1"/>
        <rFont val="Arial Narrow"/>
        <family val="2"/>
      </rPr>
      <t xml:space="preserve">(Columna V) </t>
    </r>
  </si>
  <si>
    <r>
      <t>La matriz automáticamente hará el cálculo, acorde con el control o controles definidos con sus atributos analizados, lo que permitirá establecer el</t>
    </r>
    <r>
      <rPr>
        <b/>
        <sz val="9"/>
        <rFont val="Arial Narrow"/>
        <family val="2"/>
      </rPr>
      <t xml:space="preserve"> nivel de riesgo inherente</t>
    </r>
    <r>
      <rPr>
        <sz val="9"/>
        <color theme="1"/>
        <rFont val="Arial Narrow"/>
        <family val="2"/>
      </rPr>
      <t xml:space="preserve"> (Columnas AA -AB- AC-AD-AE).</t>
    </r>
  </si>
  <si>
    <t>Jefe de oficina de deportes</t>
  </si>
  <si>
    <t>Tecnológicos</t>
  </si>
  <si>
    <t>Perdida de la informacion contenida en los equipos de computo de la entidad y retrasos en la prestación del servicio</t>
  </si>
  <si>
    <t>Cumplimiento</t>
  </si>
  <si>
    <t>Negativo (Amenaza)</t>
  </si>
  <si>
    <t xml:space="preserve">Seguridad de las oficinas </t>
  </si>
  <si>
    <t>Usuarios asigandos a los equipos</t>
  </si>
  <si>
    <t xml:space="preserve">Capacitación del buen uso de los equipos </t>
  </si>
  <si>
    <t xml:space="preserve">Implementacion de seguridad a traves de usuarios </t>
  </si>
  <si>
    <t xml:space="preserve">Almacenamiento de la información en la nube </t>
  </si>
  <si>
    <t>Contratista de TICS</t>
  </si>
  <si>
    <t>Realizar backups a la información de la promotoria de deportes</t>
  </si>
  <si>
    <t>Dirección</t>
  </si>
  <si>
    <t xml:space="preserve">Uso inadecuado y daño de los equipos de computo  que son del manejo de los empleados de planta.
Obsolencia de equipos tecnologicos 
 Incumplimiento de las políticas definidas por parte de la entidad para el uso de contraseñas por parte de los usuarios
Manejo de equipos tecnoclogicos asignados a funcionarios de planta por contratistas
</t>
  </si>
  <si>
    <t>Asignar funciones y actividades a los promotores de deportes en concordancia con el Manual de funciones y competencias laborales.</t>
  </si>
  <si>
    <t xml:space="preserve">Financieros: Bajo presupuesto de funcionamiento que impide el desarrollo de proyectos, demoras en apropiación y ejecución de recursos, dificultades para la definición de proyectos.
Personal: Asignación de funciones y actividades a personal contratistas
Procesos: Desconocimiento de los procesos y procedimientos por parte de los servidores, desactualización de documentos, falta interacción.
Tecnología: obsolescencia y daños de equipos tecnológicos
Económicos: Disminución del presupuesto por prioridades del Gobierno, Austeridad en el gasto. Poca gestión con el nivel nacional para canalización de recursos para la ejecución de proyectos. Políticos: Cambio de gobierno con nuevos planes y proyectos de Desarrollo, Falta de continuidad en los programas establecidos.
Sociales: constantes  marchas y paros en el centro de la ciudad, inseguridad, 
Pandemia: afectación para el desarrollo deporte, recursos, desarrollo de programas 
Tecnológicos: deficiente servicio de conexión a internet, Fallas en la infraestructura tecnológica, falta de recursos para el fortalecimiento tecnológico.
Legal: Cambios legales y normativos aplicables a la Entidad y a los procesos.  
 Responsables del proceso: Grado de autoridad y responsabilidad de los funcionarios frente al proceso.
Comunicación entre los procesos: Efectividad en los flujos de información determinados en la interacción de los procesos.
</t>
  </si>
  <si>
    <t xml:space="preserve">Proceso: TALENTO HUMANO </t>
  </si>
  <si>
    <r>
      <t>Objetivo:</t>
    </r>
    <r>
      <rPr>
        <sz val="10"/>
        <rFont val="Arial Narrow"/>
        <family val="2"/>
      </rPr>
      <t xml:space="preserve"> Planear, dirigir, desarrollar, ejecutar y controlar las acciones de planeaciòn, ingreso, desarrollo y retiro de la gestión del talento humano en el Instituto. </t>
    </r>
  </si>
  <si>
    <t>Alcance:    Inicia con la paneación del recurso humano, la gestión de situaciones administrativas, acciones de capacitación, bienestar, incentivos, estimulos y la desvinculaciòn asistida del personal de planta del Instituto.</t>
  </si>
  <si>
    <t xml:space="preserve">Desconocimiento de las politicas de gestiòn del talento humano por parte de la administraciòn, no asignaciòn de recursos ni celebraciòn de procesos de contrataciòn que permitan ejecutar y desarrollar los planes de talnto humano.
</t>
  </si>
  <si>
    <t>No ejecuciòn de los planes de Talento Humano</t>
  </si>
  <si>
    <t>Incumplimiento de obligaciones por parte del empleador en lo que tiene que ver con el plan de bienestar, estimulos, incentivos, seguridad y salud en el trabajo, capacitaciòn y todo lo relacionado con el Talento Humano de la Entidad</t>
  </si>
  <si>
    <t>plan de capacitacion</t>
  </si>
  <si>
    <t>plan de incentivos y estimulos</t>
  </si>
  <si>
    <t>plan de seguridad y salud en el trabajo</t>
  </si>
  <si>
    <t>Asignar recursos y celebrar los procesos de contrataciòn requeridos para la ejecuciòn de los planes institucionales de talento humano</t>
  </si>
  <si>
    <t xml:space="preserve">Financieros: No se asigna presupuesto de funcionamiento lo que impide el desarrollo y ejecuciòn de los planes de talento humano demoras en apropiación y ejecución de recursos, dificultades para la definición de proyectos.
Personal: Asignación de funciones y actividades a personal contratistas
Procesos: No celebraciòn de procesos de contrataciòn que permitan dar cumplimiento a los procesos, subprocesos y procedimientos.
Tecnología: Insuficiente Asistencia Técnica permanente para el manejo de plataformas.
Económicos: No asignación del presupuesto por prioridades de la administraciòn, Austeridad en el gasto. Poca gestión con el nivel municipal para canalización de recursos para la ejecución de actividades. Políticos: Cambio de gobierno con nuevos planes y proyectos de Desarrollo, Falta de continuidad en los programas establecidos.
Sociales: constantes  marchas y paros en el centro de la ciudad, inseguridad, 
Pandemia: afectación para el desarrollo de reuniones grupales
Tecnológicos: deficiente servicio de conexión a internet, Fallas en la infraestructura tecnológica, falta de recursos para el fortalecimiento tecnológico.
Legal: Cambios legales y normativos aplicables a la Entidad y a los procesos.  
 Responsables del proceso: Grado de autoridad y responsabilidad de los funcionarios frente al proceso.
Comunicación entre los procesos: Efectividad en los flujos de información determinados en la interacción de los procesos.
</t>
  </si>
  <si>
    <t xml:space="preserve">Financieros: Bajo presupuesto de funcionamiento que impide el desarrollo del proceso, demoras en apropiación y ejecución de recursos, dificultades para la definición y ejecuciòn del proceso.
Personal: Asignación de funciones y actividades a personal contratistas
Procesos: Desconocimiento de los procesos y procedimientos tecnologicos  por parte de los Servidores.
Tecnología: obsolescencia y daños de equipos tecnológicos
Políticos: Cambio de gobierno con nuevos planes y proyectos de Desarrollo, Falta de continuidad en los programas establecidos.
Pandemia: afectación para el desarrollo de actividades grupales
Tecnológicos: deficiente servicio de conexión a internet, Fallas en la infraestructura tecnológica, falta de recursos para el fortalecimiento tecnológico.
</t>
  </si>
  <si>
    <t>Los equipos asignados resultan insuficientes, se requiere la adquisicion de otras herramientas tecnologicas para uso permente por parte del àrea de talento humano, Insuficiente asistencia tecnica para el manejo de plataformas.</t>
  </si>
  <si>
    <t>Se puede dar fallas técnicas, procedimentales y legales en el desarrollo y consolidaciòn de la estructura administrativa y funcional de la Entidad.</t>
  </si>
  <si>
    <t>Imparcialidad</t>
  </si>
  <si>
    <t xml:space="preserve">Asignacion de funciones y actividades del personal de planta a contratistas 
El manejo de actividades, programas y proyectos de la oficina de Talento Humano estan siendo asignados a personal contratista  sin el conocimiento sobre las necesidades de la Entidad  y el objeto misional de la misma, atendiendo intereses particulares y no el interes general.
Duplicidad de funciones </t>
  </si>
  <si>
    <t>Posibilidad de fallas en la   planificación, organizacion, desarrollo, coordinación y mejoramiento de la estructura funcional y por competencias de la Entidad. Inadecuada administraciòn y distribuciòn de suministros y EPP</t>
  </si>
  <si>
    <t>Comunicar los asuntos relacionados a Talento humano para su tramite, solo al personal de planta que tiene asignada esas funciones especificas y no a particulares.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</si>
</sst>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3"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11"/>
      <color theme="6" tint="-0.249977111117893"/>
      <name val="Arial Narrow"/>
      <family val="2"/>
    </font>
    <font>
      <sz val="11"/>
      <color theme="6" tint="-0.249977111117893"/>
      <name val="Arial Narrow"/>
      <family val="2"/>
    </font>
    <font>
      <b/>
      <sz val="10"/>
      <color theme="6" tint="-0.249977111117893"/>
      <name val="Arial Narrow"/>
      <family val="2"/>
    </font>
    <font>
      <sz val="9"/>
      <color rgb="FFFF0000"/>
      <name val="Arial Narrow"/>
      <family val="2"/>
    </font>
    <font>
      <sz val="10"/>
      <color rgb="FFFF0000"/>
      <name val="Arial Narrow"/>
      <family val="2"/>
    </font>
    <font>
      <sz val="9"/>
      <color theme="1"/>
      <name val="Arial Narrow"/>
      <family val="2"/>
    </font>
    <font>
      <sz val="8"/>
      <name val="Calibri"/>
      <family val="2"/>
      <scheme val="minor"/>
    </font>
    <font>
      <sz val="22"/>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9" tint="-0.249977111117893"/>
        <bgColor indexed="64"/>
      </patternFill>
    </fill>
  </fills>
  <borders count="69">
    <border>
      <left/>
      <right/>
      <top/>
      <bottom/>
      <diagonal/>
    </border>
    <border>
      <left style="dotted">
        <color rgb="FFF79646"/>
      </left>
      <right style="dotted">
        <color rgb="FFF79646"/>
      </right>
      <top style="dotted">
        <color rgb="FFF79646"/>
      </top>
      <bottom style="dotted">
        <color rgb="FFF79646"/>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theme="6" tint="-0.249977111117893"/>
      </left>
      <right style="hair">
        <color theme="6" tint="-0.249977111117893"/>
      </right>
      <top style="hair">
        <color theme="6" tint="-0.249977111117893"/>
      </top>
      <bottom style="hair">
        <color theme="6" tint="-0.249977111117893"/>
      </bottom>
      <diagonal/>
    </border>
    <border>
      <left style="hair">
        <color theme="6" tint="-0.249977111117893"/>
      </left>
      <right style="hair">
        <color theme="6" tint="-0.249977111117893"/>
      </right>
      <top style="hair">
        <color theme="6" tint="-0.249977111117893"/>
      </top>
      <bottom/>
      <diagonal/>
    </border>
    <border>
      <left style="hair">
        <color theme="6" tint="-0.249977111117893"/>
      </left>
      <right style="hair">
        <color theme="6" tint="-0.249977111117893"/>
      </right>
      <top/>
      <bottom style="hair">
        <color theme="6" tint="-0.249977111117893"/>
      </bottom>
      <diagonal/>
    </border>
    <border>
      <left style="hair">
        <color theme="6" tint="-0.249977111117893"/>
      </left>
      <right style="hair">
        <color theme="6" tint="-0.249977111117893"/>
      </right>
      <top/>
      <bottom/>
      <diagonal/>
    </border>
    <border>
      <left/>
      <right style="hair">
        <color theme="6" tint="-0.249977111117893"/>
      </right>
      <top style="hair">
        <color theme="6" tint="-0.249977111117893"/>
      </top>
      <bottom style="hair">
        <color theme="6" tint="-0.24997711111789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13" fillId="0" borderId="0" applyFont="0" applyFill="0" applyBorder="0" applyAlignment="0" applyProtection="0"/>
    <xf numFmtId="0" fontId="46" fillId="0" borderId="0"/>
    <xf numFmtId="0" fontId="47" fillId="0" borderId="0"/>
    <xf numFmtId="0" fontId="5" fillId="0" borderId="0"/>
  </cellStyleXfs>
  <cellXfs count="393">
    <xf numFmtId="0" fontId="0" fillId="0" borderId="0" xfId="0"/>
    <xf numFmtId="0" fontId="5" fillId="0" borderId="0" xfId="0" applyFont="1"/>
    <xf numFmtId="0" fontId="3" fillId="0" borderId="1" xfId="0" applyFont="1" applyBorder="1" applyAlignment="1">
      <alignment horizontal="left" vertical="center" wrapText="1" indent="1" readingOrder="1"/>
    </xf>
    <xf numFmtId="0" fontId="7" fillId="0" borderId="0" xfId="0" applyFont="1" applyAlignment="1">
      <alignment horizontal="center" vertical="center" wrapText="1"/>
    </xf>
    <xf numFmtId="0" fontId="8" fillId="6" borderId="0" xfId="0" applyFont="1" applyFill="1" applyAlignment="1">
      <alignment horizontal="center" vertical="center" wrapText="1" readingOrder="1"/>
    </xf>
    <xf numFmtId="0" fontId="9" fillId="5" borderId="2" xfId="0" applyFont="1" applyFill="1" applyBorder="1" applyAlignment="1">
      <alignment horizontal="center" vertical="center" wrapText="1" readingOrder="1"/>
    </xf>
    <xf numFmtId="0" fontId="9" fillId="0" borderId="2" xfId="0" applyFont="1" applyBorder="1" applyAlignment="1">
      <alignment horizontal="justify" vertical="center" wrapText="1" readingOrder="1"/>
    </xf>
    <xf numFmtId="9" fontId="9" fillId="0" borderId="2" xfId="0" applyNumberFormat="1" applyFont="1" applyBorder="1" applyAlignment="1">
      <alignment horizontal="center" vertical="center" wrapText="1" readingOrder="1"/>
    </xf>
    <xf numFmtId="0" fontId="9" fillId="7" borderId="1" xfId="0" applyFont="1" applyFill="1" applyBorder="1" applyAlignment="1">
      <alignment horizontal="center" vertical="center" wrapText="1" readingOrder="1"/>
    </xf>
    <xf numFmtId="0" fontId="9" fillId="0" borderId="1" xfId="0" applyFont="1" applyBorder="1" applyAlignment="1">
      <alignment horizontal="justify" vertical="center" wrapText="1" readingOrder="1"/>
    </xf>
    <xf numFmtId="9" fontId="9" fillId="0" borderId="1" xfId="0" applyNumberFormat="1" applyFont="1" applyBorder="1" applyAlignment="1">
      <alignment horizontal="center" vertical="center" wrapText="1" readingOrder="1"/>
    </xf>
    <xf numFmtId="0" fontId="9" fillId="4" borderId="1" xfId="0" applyFont="1" applyFill="1" applyBorder="1" applyAlignment="1">
      <alignment horizontal="center" vertical="center" wrapText="1" readingOrder="1"/>
    </xf>
    <xf numFmtId="0" fontId="9" fillId="8" borderId="1" xfId="0" applyFont="1" applyFill="1" applyBorder="1" applyAlignment="1">
      <alignment horizontal="center" vertical="center" wrapText="1" readingOrder="1"/>
    </xf>
    <xf numFmtId="0" fontId="10" fillId="9" borderId="1" xfId="0" applyFont="1" applyFill="1" applyBorder="1" applyAlignment="1">
      <alignment horizontal="center" vertical="center" wrapText="1" readingOrder="1"/>
    </xf>
    <xf numFmtId="0" fontId="14" fillId="0" borderId="0" xfId="0" applyFont="1"/>
    <xf numFmtId="0" fontId="12" fillId="0" borderId="0" xfId="0" applyFont="1"/>
    <xf numFmtId="0" fontId="27" fillId="0" borderId="0" xfId="0" applyFont="1" applyFill="1" applyAlignment="1">
      <alignment vertical="center"/>
    </xf>
    <xf numFmtId="0" fontId="28" fillId="0" borderId="0" xfId="0" applyFont="1" applyFill="1"/>
    <xf numFmtId="0" fontId="26" fillId="0" borderId="0" xfId="0" applyFont="1"/>
    <xf numFmtId="0" fontId="0" fillId="0" borderId="0" xfId="0" pivotButton="1"/>
    <xf numFmtId="0" fontId="11" fillId="0" borderId="0" xfId="0" applyFont="1" applyBorder="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2"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2"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2"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8" fillId="11" borderId="3" xfId="0" applyFont="1" applyFill="1" applyBorder="1" applyAlignment="1" applyProtection="1">
      <alignment horizontal="center" vertical="center" wrapText="1" readingOrder="1"/>
      <protection hidden="1"/>
    </xf>
    <xf numFmtId="0" fontId="18" fillId="11" borderId="10" xfId="0" applyFont="1" applyFill="1" applyBorder="1" applyAlignment="1" applyProtection="1">
      <alignment horizontal="center" vertical="center" wrapText="1" readingOrder="1"/>
      <protection hidden="1"/>
    </xf>
    <xf numFmtId="0" fontId="18" fillId="11" borderId="4" xfId="0" applyFont="1" applyFill="1" applyBorder="1" applyAlignment="1" applyProtection="1">
      <alignment horizontal="center" vertical="center" wrapText="1" readingOrder="1"/>
      <protection hidden="1"/>
    </xf>
    <xf numFmtId="0" fontId="18" fillId="12" borderId="3" xfId="0" applyFont="1" applyFill="1" applyBorder="1" applyAlignment="1" applyProtection="1">
      <alignment horizontal="center" wrapText="1" readingOrder="1"/>
      <protection hidden="1"/>
    </xf>
    <xf numFmtId="0" fontId="18" fillId="12" borderId="10" xfId="0" applyFont="1" applyFill="1" applyBorder="1" applyAlignment="1" applyProtection="1">
      <alignment horizontal="center" wrapText="1" readingOrder="1"/>
      <protection hidden="1"/>
    </xf>
    <xf numFmtId="0" fontId="18" fillId="12" borderId="4" xfId="0" applyFont="1" applyFill="1" applyBorder="1" applyAlignment="1" applyProtection="1">
      <alignment horizontal="center" wrapText="1" readingOrder="1"/>
      <protection hidden="1"/>
    </xf>
    <xf numFmtId="0" fontId="18" fillId="11" borderId="5" xfId="0" applyFont="1" applyFill="1" applyBorder="1" applyAlignment="1" applyProtection="1">
      <alignment horizontal="center" vertical="center" wrapText="1" readingOrder="1"/>
      <protection hidden="1"/>
    </xf>
    <xf numFmtId="0" fontId="18" fillId="11" borderId="0" xfId="0" applyFont="1" applyFill="1" applyBorder="1" applyAlignment="1" applyProtection="1">
      <alignment horizontal="center" vertical="center" wrapText="1" readingOrder="1"/>
      <protection hidden="1"/>
    </xf>
    <xf numFmtId="0" fontId="18" fillId="11" borderId="6" xfId="0" applyFont="1" applyFill="1" applyBorder="1" applyAlignment="1" applyProtection="1">
      <alignment horizontal="center" vertical="center" wrapText="1" readingOrder="1"/>
      <protection hidden="1"/>
    </xf>
    <xf numFmtId="0" fontId="18" fillId="12" borderId="5" xfId="0" applyFont="1" applyFill="1" applyBorder="1" applyAlignment="1" applyProtection="1">
      <alignment horizontal="center" wrapText="1" readingOrder="1"/>
      <protection hidden="1"/>
    </xf>
    <xf numFmtId="0" fontId="18" fillId="12" borderId="0" xfId="0" applyFont="1" applyFill="1" applyBorder="1" applyAlignment="1" applyProtection="1">
      <alignment horizontal="center" wrapText="1" readingOrder="1"/>
      <protection hidden="1"/>
    </xf>
    <xf numFmtId="0" fontId="18" fillId="12" borderId="6" xfId="0" applyFont="1" applyFill="1" applyBorder="1" applyAlignment="1" applyProtection="1">
      <alignment horizontal="center" wrapText="1" readingOrder="1"/>
      <protection hidden="1"/>
    </xf>
    <xf numFmtId="0" fontId="18" fillId="11" borderId="0" xfId="0" applyFont="1" applyFill="1" applyAlignment="1" applyProtection="1">
      <alignment horizontal="center" vertical="center" wrapText="1" readingOrder="1"/>
      <protection hidden="1"/>
    </xf>
    <xf numFmtId="0" fontId="18" fillId="11" borderId="7" xfId="0" applyFont="1" applyFill="1" applyBorder="1" applyAlignment="1" applyProtection="1">
      <alignment horizontal="center" vertical="center" wrapText="1" readingOrder="1"/>
      <protection hidden="1"/>
    </xf>
    <xf numFmtId="0" fontId="18" fillId="11" borderId="9" xfId="0" applyFont="1" applyFill="1" applyBorder="1" applyAlignment="1" applyProtection="1">
      <alignment horizontal="center" vertical="center" wrapText="1" readingOrder="1"/>
      <protection hidden="1"/>
    </xf>
    <xf numFmtId="0" fontId="18" fillId="11" borderId="8" xfId="0" applyFont="1" applyFill="1" applyBorder="1" applyAlignment="1" applyProtection="1">
      <alignment horizontal="center" vertical="center" wrapText="1" readingOrder="1"/>
      <protection hidden="1"/>
    </xf>
    <xf numFmtId="0" fontId="18" fillId="12" borderId="7" xfId="0" applyFont="1" applyFill="1" applyBorder="1" applyAlignment="1" applyProtection="1">
      <alignment horizontal="center" wrapText="1" readingOrder="1"/>
      <protection hidden="1"/>
    </xf>
    <xf numFmtId="0" fontId="18" fillId="12" borderId="9" xfId="0" applyFont="1" applyFill="1" applyBorder="1" applyAlignment="1" applyProtection="1">
      <alignment horizontal="center" wrapText="1" readingOrder="1"/>
      <protection hidden="1"/>
    </xf>
    <xf numFmtId="0" fontId="18" fillId="12" borderId="8" xfId="0" applyFont="1" applyFill="1" applyBorder="1" applyAlignment="1" applyProtection="1">
      <alignment horizontal="center" wrapText="1" readingOrder="1"/>
      <protection hidden="1"/>
    </xf>
    <xf numFmtId="0" fontId="18" fillId="13" borderId="3" xfId="0" applyFont="1" applyFill="1" applyBorder="1" applyAlignment="1" applyProtection="1">
      <alignment horizontal="center" wrapText="1" readingOrder="1"/>
      <protection hidden="1"/>
    </xf>
    <xf numFmtId="0" fontId="18" fillId="13" borderId="10" xfId="0" applyFont="1" applyFill="1" applyBorder="1" applyAlignment="1" applyProtection="1">
      <alignment horizontal="center" wrapText="1" readingOrder="1"/>
      <protection hidden="1"/>
    </xf>
    <xf numFmtId="0" fontId="18" fillId="13" borderId="4" xfId="0" applyFont="1" applyFill="1" applyBorder="1" applyAlignment="1" applyProtection="1">
      <alignment horizontal="center" wrapText="1" readingOrder="1"/>
      <protection hidden="1"/>
    </xf>
    <xf numFmtId="0" fontId="18" fillId="13" borderId="5" xfId="0" applyFont="1" applyFill="1" applyBorder="1" applyAlignment="1" applyProtection="1">
      <alignment horizontal="center" wrapText="1" readingOrder="1"/>
      <protection hidden="1"/>
    </xf>
    <xf numFmtId="0" fontId="18" fillId="13" borderId="0" xfId="0" applyFont="1" applyFill="1" applyBorder="1" applyAlignment="1" applyProtection="1">
      <alignment horizontal="center" wrapText="1" readingOrder="1"/>
      <protection hidden="1"/>
    </xf>
    <xf numFmtId="0" fontId="18" fillId="13" borderId="6" xfId="0" applyFont="1" applyFill="1" applyBorder="1" applyAlignment="1" applyProtection="1">
      <alignment horizontal="center" wrapText="1" readingOrder="1"/>
      <protection hidden="1"/>
    </xf>
    <xf numFmtId="0" fontId="18" fillId="13" borderId="7" xfId="0" applyFont="1" applyFill="1" applyBorder="1" applyAlignment="1" applyProtection="1">
      <alignment horizontal="center" wrapText="1" readingOrder="1"/>
      <protection hidden="1"/>
    </xf>
    <xf numFmtId="0" fontId="18" fillId="13" borderId="9" xfId="0" applyFont="1" applyFill="1" applyBorder="1" applyAlignment="1" applyProtection="1">
      <alignment horizontal="center" wrapText="1" readingOrder="1"/>
      <protection hidden="1"/>
    </xf>
    <xf numFmtId="0" fontId="18" fillId="13" borderId="8" xfId="0" applyFont="1" applyFill="1" applyBorder="1" applyAlignment="1" applyProtection="1">
      <alignment horizontal="center" wrapText="1" readingOrder="1"/>
      <protection hidden="1"/>
    </xf>
    <xf numFmtId="0" fontId="18" fillId="5" borderId="3" xfId="0" applyFont="1" applyFill="1" applyBorder="1" applyAlignment="1" applyProtection="1">
      <alignment horizontal="center" wrapText="1" readingOrder="1"/>
      <protection hidden="1"/>
    </xf>
    <xf numFmtId="0" fontId="18" fillId="5" borderId="10" xfId="0" applyFont="1" applyFill="1" applyBorder="1" applyAlignment="1" applyProtection="1">
      <alignment horizontal="center" wrapText="1" readingOrder="1"/>
      <protection hidden="1"/>
    </xf>
    <xf numFmtId="0" fontId="18" fillId="5" borderId="4" xfId="0" applyFont="1" applyFill="1" applyBorder="1" applyAlignment="1" applyProtection="1">
      <alignment horizontal="center" wrapText="1" readingOrder="1"/>
      <protection hidden="1"/>
    </xf>
    <xf numFmtId="0" fontId="18" fillId="5" borderId="5" xfId="0" applyFont="1" applyFill="1" applyBorder="1" applyAlignment="1" applyProtection="1">
      <alignment horizontal="center" wrapText="1" readingOrder="1"/>
      <protection hidden="1"/>
    </xf>
    <xf numFmtId="0" fontId="18" fillId="5" borderId="0" xfId="0" applyFont="1" applyFill="1" applyBorder="1" applyAlignment="1" applyProtection="1">
      <alignment horizontal="center" wrapText="1" readingOrder="1"/>
      <protection hidden="1"/>
    </xf>
    <xf numFmtId="0" fontId="18" fillId="5" borderId="6" xfId="0" applyFont="1" applyFill="1" applyBorder="1" applyAlignment="1" applyProtection="1">
      <alignment horizontal="center" wrapText="1" readingOrder="1"/>
      <protection hidden="1"/>
    </xf>
    <xf numFmtId="0" fontId="18" fillId="5" borderId="7" xfId="0" applyFont="1" applyFill="1" applyBorder="1" applyAlignment="1" applyProtection="1">
      <alignment horizontal="center" wrapText="1" readingOrder="1"/>
      <protection hidden="1"/>
    </xf>
    <xf numFmtId="0" fontId="18" fillId="5" borderId="9" xfId="0" applyFont="1" applyFill="1" applyBorder="1" applyAlignment="1" applyProtection="1">
      <alignment horizontal="center" wrapText="1" readingOrder="1"/>
      <protection hidden="1"/>
    </xf>
    <xf numFmtId="0" fontId="18" fillId="5" borderId="8" xfId="0" applyFont="1" applyFill="1" applyBorder="1" applyAlignment="1" applyProtection="1">
      <alignment horizontal="center" wrapText="1" readingOrder="1"/>
      <protection hidden="1"/>
    </xf>
    <xf numFmtId="0" fontId="22" fillId="13" borderId="10" xfId="0" applyFont="1" applyFill="1" applyBorder="1" applyAlignment="1" applyProtection="1">
      <alignment horizontal="center" wrapText="1" readingOrder="1"/>
      <protection hidden="1"/>
    </xf>
    <xf numFmtId="0" fontId="0" fillId="3" borderId="0" xfId="0" applyFill="1"/>
    <xf numFmtId="0" fontId="48" fillId="3" borderId="37" xfId="2" applyFont="1" applyFill="1" applyBorder="1" applyProtection="1"/>
    <xf numFmtId="0" fontId="48" fillId="3" borderId="38" xfId="2" applyFont="1" applyFill="1" applyBorder="1" applyProtection="1"/>
    <xf numFmtId="0" fontId="48" fillId="3" borderId="39" xfId="2" applyFont="1" applyFill="1" applyBorder="1" applyProtection="1"/>
    <xf numFmtId="0" fontId="15" fillId="3" borderId="0" xfId="0" applyFont="1" applyFill="1" applyAlignment="1">
      <alignment vertical="center"/>
    </xf>
    <xf numFmtId="0" fontId="5" fillId="3" borderId="0" xfId="0" applyFont="1" applyFill="1"/>
    <xf numFmtId="0" fontId="35" fillId="3" borderId="0" xfId="0" applyFont="1" applyFill="1"/>
    <xf numFmtId="0" fontId="36" fillId="3" borderId="20" xfId="0" applyFont="1" applyFill="1" applyBorder="1" applyAlignment="1">
      <alignment horizontal="center" vertical="center" wrapText="1" readingOrder="1"/>
    </xf>
    <xf numFmtId="0" fontId="37" fillId="3" borderId="20" xfId="0" applyFont="1" applyFill="1" applyBorder="1" applyAlignment="1">
      <alignment horizontal="justify" vertical="center" wrapText="1" readingOrder="1"/>
    </xf>
    <xf numFmtId="9" fontId="36" fillId="3" borderId="29" xfId="0" applyNumberFormat="1" applyFont="1" applyFill="1" applyBorder="1" applyAlignment="1">
      <alignment horizontal="center" vertical="center" wrapText="1" readingOrder="1"/>
    </xf>
    <xf numFmtId="0" fontId="36" fillId="3" borderId="19" xfId="0" applyFont="1" applyFill="1" applyBorder="1" applyAlignment="1">
      <alignment horizontal="center" vertical="center" wrapText="1" readingOrder="1"/>
    </xf>
    <xf numFmtId="0" fontId="37" fillId="3" borderId="19" xfId="0" applyFont="1" applyFill="1" applyBorder="1" applyAlignment="1">
      <alignment horizontal="justify" vertical="center" wrapText="1" readingOrder="1"/>
    </xf>
    <xf numFmtId="9" fontId="36" fillId="3" borderId="24" xfId="0" applyNumberFormat="1" applyFont="1" applyFill="1" applyBorder="1" applyAlignment="1">
      <alignment horizontal="center" vertical="center" wrapText="1" readingOrder="1"/>
    </xf>
    <xf numFmtId="0" fontId="37" fillId="3" borderId="24" xfId="0"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xf numFmtId="0" fontId="37" fillId="3" borderId="26" xfId="0" applyFont="1" applyFill="1" applyBorder="1" applyAlignment="1">
      <alignment horizontal="justify" vertical="center" wrapText="1" readingOrder="1"/>
    </xf>
    <xf numFmtId="0" fontId="37" fillId="3" borderId="27" xfId="0" applyFont="1" applyFill="1" applyBorder="1" applyAlignment="1">
      <alignment horizontal="center" vertical="center" wrapText="1" readingOrder="1"/>
    </xf>
    <xf numFmtId="0" fontId="45" fillId="3" borderId="0" xfId="0" applyFont="1" applyFill="1"/>
    <xf numFmtId="0" fontId="12" fillId="3" borderId="0" xfId="0" applyFont="1" applyFill="1"/>
    <xf numFmtId="0" fontId="30" fillId="3" borderId="0" xfId="0" applyFont="1" applyFill="1" applyAlignment="1">
      <alignment horizontal="center" vertical="center" wrapText="1"/>
    </xf>
    <xf numFmtId="0" fontId="11" fillId="3" borderId="0" xfId="0" applyFont="1" applyFill="1" applyBorder="1" applyAlignment="1">
      <alignment horizontal="justify" vertical="center" wrapText="1" readingOrder="1"/>
    </xf>
    <xf numFmtId="0" fontId="4" fillId="3" borderId="0" xfId="0" applyFont="1" applyFill="1" applyAlignment="1">
      <alignment vertical="center"/>
    </xf>
    <xf numFmtId="0" fontId="14" fillId="3" borderId="0" xfId="0" applyFont="1" applyFill="1"/>
    <xf numFmtId="0" fontId="4" fillId="3" borderId="0" xfId="0" applyFont="1" applyFill="1" applyAlignment="1">
      <alignment horizontal="left" vertical="center"/>
    </xf>
    <xf numFmtId="0" fontId="48" fillId="3" borderId="5" xfId="2" applyFont="1" applyFill="1" applyBorder="1" applyProtection="1"/>
    <xf numFmtId="0" fontId="53" fillId="3" borderId="0" xfId="0" applyFont="1" applyFill="1" applyBorder="1" applyAlignment="1" applyProtection="1">
      <alignment horizontal="left" vertical="center" wrapText="1"/>
    </xf>
    <xf numFmtId="0" fontId="54" fillId="3" borderId="0" xfId="0" applyFont="1" applyFill="1" applyBorder="1" applyAlignment="1" applyProtection="1">
      <alignment horizontal="left" vertical="top" wrapText="1"/>
    </xf>
    <xf numFmtId="0" fontId="48" fillId="3" borderId="0" xfId="2" applyFont="1" applyFill="1" applyBorder="1" applyProtection="1"/>
    <xf numFmtId="0" fontId="48" fillId="3" borderId="6" xfId="2" applyFont="1" applyFill="1" applyBorder="1" applyProtection="1"/>
    <xf numFmtId="0" fontId="48" fillId="3" borderId="7" xfId="2" applyFont="1" applyFill="1" applyBorder="1" applyProtection="1"/>
    <xf numFmtId="0" fontId="48" fillId="3" borderId="9" xfId="2" applyFont="1" applyFill="1" applyBorder="1" applyProtection="1"/>
    <xf numFmtId="0" fontId="48" fillId="3" borderId="8" xfId="2" applyFont="1" applyFill="1" applyBorder="1" applyProtection="1"/>
    <xf numFmtId="0" fontId="52" fillId="3" borderId="0" xfId="2" applyFont="1" applyFill="1" applyBorder="1" applyAlignment="1" applyProtection="1">
      <alignment horizontal="left" vertical="center" wrapText="1"/>
    </xf>
    <xf numFmtId="0" fontId="48" fillId="3" borderId="0" xfId="2" applyFont="1" applyFill="1" applyBorder="1" applyAlignment="1" applyProtection="1">
      <alignment horizontal="left" vertical="center" wrapText="1"/>
    </xf>
    <xf numFmtId="0" fontId="48" fillId="3" borderId="0" xfId="2" quotePrefix="1" applyFont="1" applyFill="1" applyBorder="1" applyAlignment="1" applyProtection="1">
      <alignment horizontal="left" vertical="center" wrapText="1"/>
    </xf>
    <xf numFmtId="0" fontId="48" fillId="3" borderId="6" xfId="2" applyFont="1" applyFill="1" applyBorder="1" applyAlignment="1" applyProtection="1"/>
    <xf numFmtId="0" fontId="50" fillId="3" borderId="5" xfId="2" quotePrefix="1" applyFont="1" applyFill="1" applyBorder="1" applyAlignment="1" applyProtection="1">
      <alignment horizontal="left" vertical="top" wrapText="1"/>
    </xf>
    <xf numFmtId="0" fontId="51" fillId="3" borderId="0" xfId="2" quotePrefix="1" applyFont="1" applyFill="1" applyBorder="1" applyAlignment="1" applyProtection="1">
      <alignment horizontal="left" vertical="top" wrapText="1"/>
    </xf>
    <xf numFmtId="0" fontId="51" fillId="3" borderId="6" xfId="2" quotePrefix="1" applyFont="1" applyFill="1" applyBorder="1" applyAlignment="1" applyProtection="1">
      <alignment horizontal="left" vertical="top" wrapText="1"/>
    </xf>
    <xf numFmtId="0" fontId="1" fillId="3" borderId="61" xfId="0" applyFont="1" applyFill="1" applyBorder="1"/>
    <xf numFmtId="0" fontId="1" fillId="0" borderId="61" xfId="0" applyFont="1" applyBorder="1"/>
    <xf numFmtId="0" fontId="4" fillId="3" borderId="61" xfId="0" applyFont="1" applyFill="1" applyBorder="1" applyAlignment="1">
      <alignment horizontal="center" vertical="center"/>
    </xf>
    <xf numFmtId="0" fontId="4" fillId="2" borderId="61" xfId="0" applyFont="1" applyFill="1" applyBorder="1" applyAlignment="1">
      <alignment horizontal="center" vertical="center"/>
    </xf>
    <xf numFmtId="0" fontId="1" fillId="0" borderId="61" xfId="0" applyFont="1" applyBorder="1" applyAlignment="1" applyProtection="1">
      <alignment horizontal="center" vertical="center"/>
    </xf>
    <xf numFmtId="0" fontId="6" fillId="0" borderId="61" xfId="0" applyFont="1" applyBorder="1" applyAlignment="1" applyProtection="1">
      <alignment horizontal="justify" vertical="center" wrapText="1"/>
      <protection locked="0"/>
    </xf>
    <xf numFmtId="0" fontId="1" fillId="0" borderId="61" xfId="0" applyFont="1" applyBorder="1" applyAlignment="1" applyProtection="1">
      <alignment horizontal="center" vertical="center"/>
      <protection hidden="1"/>
    </xf>
    <xf numFmtId="0" fontId="1" fillId="0" borderId="61" xfId="0" applyFont="1" applyBorder="1" applyAlignment="1" applyProtection="1">
      <alignment horizontal="center" vertical="center" textRotation="90"/>
      <protection locked="0"/>
    </xf>
    <xf numFmtId="9" fontId="1" fillId="0" borderId="61" xfId="0" applyNumberFormat="1" applyFont="1" applyBorder="1" applyAlignment="1" applyProtection="1">
      <alignment horizontal="center" vertical="center"/>
      <protection hidden="1"/>
    </xf>
    <xf numFmtId="164" fontId="1" fillId="0" borderId="61" xfId="1" applyNumberFormat="1" applyFont="1" applyBorder="1" applyAlignment="1">
      <alignment horizontal="center" vertical="center"/>
    </xf>
    <xf numFmtId="0" fontId="4" fillId="0" borderId="61" xfId="0" applyFont="1" applyFill="1" applyBorder="1" applyAlignment="1" applyProtection="1">
      <alignment horizontal="center" vertical="center" textRotation="90" wrapText="1"/>
      <protection hidden="1"/>
    </xf>
    <xf numFmtId="0" fontId="4" fillId="0" borderId="61" xfId="0" applyFont="1" applyBorder="1" applyAlignment="1" applyProtection="1">
      <alignment horizontal="center" vertical="center" textRotation="90"/>
      <protection hidden="1"/>
    </xf>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protection locked="0"/>
    </xf>
    <xf numFmtId="14" fontId="1" fillId="0" borderId="61" xfId="0" applyNumberFormat="1" applyFont="1" applyBorder="1" applyAlignment="1" applyProtection="1">
      <alignment horizontal="center" vertical="center"/>
      <protection locked="0"/>
    </xf>
    <xf numFmtId="0" fontId="1" fillId="3" borderId="61" xfId="0" applyFont="1" applyFill="1" applyBorder="1" applyAlignment="1">
      <alignment vertical="center"/>
    </xf>
    <xf numFmtId="0" fontId="1" fillId="0" borderId="61" xfId="0" applyFont="1" applyBorder="1" applyAlignment="1">
      <alignment vertical="center"/>
    </xf>
    <xf numFmtId="0" fontId="1" fillId="0" borderId="61" xfId="0" applyFont="1" applyBorder="1" applyAlignment="1" applyProtection="1">
      <alignment horizontal="justify" vertical="center"/>
      <protection locked="0"/>
    </xf>
    <xf numFmtId="0" fontId="1" fillId="0" borderId="61" xfId="0" applyFont="1" applyBorder="1" applyAlignment="1">
      <alignment horizontal="center" vertical="center"/>
    </xf>
    <xf numFmtId="0" fontId="1" fillId="0" borderId="61" xfId="0" applyFont="1" applyBorder="1" applyAlignment="1">
      <alignment horizontal="center"/>
    </xf>
    <xf numFmtId="0" fontId="4" fillId="14" borderId="61" xfId="0" applyFont="1" applyFill="1" applyBorder="1" applyAlignment="1">
      <alignment horizontal="center" vertical="center" textRotation="90"/>
    </xf>
    <xf numFmtId="0" fontId="36" fillId="14" borderId="31" xfId="0" applyFont="1" applyFill="1" applyBorder="1" applyAlignment="1">
      <alignment horizontal="center" vertical="center" wrapText="1" readingOrder="1"/>
    </xf>
    <xf numFmtId="0" fontId="36" fillId="14" borderId="32" xfId="0" applyFont="1" applyFill="1" applyBorder="1" applyAlignment="1">
      <alignment horizontal="center" vertical="center" wrapText="1" readingOrder="1"/>
    </xf>
    <xf numFmtId="0" fontId="4" fillId="14" borderId="61" xfId="0" applyFont="1" applyFill="1" applyBorder="1" applyAlignment="1">
      <alignment horizontal="center" vertical="center" wrapText="1"/>
    </xf>
    <xf numFmtId="0" fontId="25" fillId="14" borderId="61" xfId="0" applyFont="1" applyFill="1" applyBorder="1" applyAlignment="1">
      <alignment horizontal="center" vertical="center" textRotation="90"/>
    </xf>
    <xf numFmtId="0" fontId="4" fillId="14" borderId="61" xfId="0" applyFont="1" applyFill="1" applyBorder="1" applyAlignment="1">
      <alignment horizontal="centerContinuous" vertical="center" wrapText="1"/>
    </xf>
    <xf numFmtId="0" fontId="53" fillId="3" borderId="57" xfId="3" applyFont="1" applyFill="1" applyBorder="1" applyAlignment="1" applyProtection="1">
      <alignment horizontal="left" vertical="top" wrapText="1" readingOrder="1"/>
    </xf>
    <xf numFmtId="0" fontId="53" fillId="3" borderId="58" xfId="3" applyFont="1" applyFill="1" applyBorder="1" applyAlignment="1" applyProtection="1">
      <alignment horizontal="left" vertical="top" wrapText="1" readingOrder="1"/>
    </xf>
    <xf numFmtId="0" fontId="59" fillId="3" borderId="0" xfId="2" applyFont="1" applyFill="1" applyBorder="1" applyProtection="1"/>
    <xf numFmtId="0" fontId="59" fillId="3" borderId="0" xfId="2" applyFont="1" applyFill="1" applyBorder="1" applyAlignment="1" applyProtection="1">
      <alignment vertical="center"/>
    </xf>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left" vertical="center" wrapText="1"/>
      <protection locked="0"/>
    </xf>
    <xf numFmtId="0" fontId="1" fillId="3" borderId="63" xfId="0" applyFont="1" applyFill="1" applyBorder="1" applyAlignment="1">
      <alignment horizontal="center" vertical="center"/>
    </xf>
    <xf numFmtId="0" fontId="1" fillId="3" borderId="63" xfId="0" applyFont="1" applyFill="1" applyBorder="1"/>
    <xf numFmtId="0" fontId="1" fillId="3" borderId="63" xfId="0" applyFont="1" applyFill="1" applyBorder="1" applyAlignment="1">
      <alignment horizontal="center"/>
    </xf>
    <xf numFmtId="0" fontId="1" fillId="3" borderId="65" xfId="0" applyFont="1" applyFill="1" applyBorder="1"/>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xf>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protection locked="0"/>
    </xf>
    <xf numFmtId="0" fontId="1" fillId="0" borderId="61" xfId="0" applyFont="1" applyBorder="1" applyAlignment="1" applyProtection="1">
      <alignment horizontal="center" vertical="center"/>
    </xf>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protection locked="0"/>
    </xf>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protection locked="0"/>
    </xf>
    <xf numFmtId="0" fontId="54" fillId="3" borderId="50" xfId="2" applyFont="1" applyFill="1" applyBorder="1" applyAlignment="1" applyProtection="1">
      <alignment horizontal="left" vertical="center" wrapText="1"/>
    </xf>
    <xf numFmtId="0" fontId="54" fillId="3" borderId="51" xfId="2" applyFont="1" applyFill="1" applyBorder="1" applyAlignment="1" applyProtection="1">
      <alignment horizontal="left" vertical="center" wrapText="1"/>
    </xf>
    <xf numFmtId="0" fontId="53" fillId="3" borderId="48" xfId="0" applyFont="1" applyFill="1" applyBorder="1" applyAlignment="1" applyProtection="1">
      <alignment horizontal="left" vertical="center" wrapText="1"/>
    </xf>
    <xf numFmtId="0" fontId="53" fillId="3" borderId="49" xfId="0" applyFont="1" applyFill="1" applyBorder="1" applyAlignment="1" applyProtection="1">
      <alignment horizontal="left" vertical="center" wrapText="1"/>
    </xf>
    <xf numFmtId="0" fontId="54" fillId="3" borderId="50" xfId="2" applyFont="1" applyFill="1" applyBorder="1" applyAlignment="1" applyProtection="1">
      <alignment horizontal="justify" vertical="center" wrapText="1"/>
    </xf>
    <xf numFmtId="0" fontId="54" fillId="3" borderId="51" xfId="2" applyFont="1" applyFill="1" applyBorder="1" applyAlignment="1" applyProtection="1">
      <alignment horizontal="justify" vertical="center" wrapText="1"/>
    </xf>
    <xf numFmtId="0" fontId="49" fillId="14" borderId="34" xfId="2" applyFont="1" applyFill="1" applyBorder="1" applyAlignment="1" applyProtection="1">
      <alignment horizontal="center" vertical="center" wrapText="1"/>
    </xf>
    <xf numFmtId="0" fontId="49" fillId="14" borderId="35" xfId="2" applyFont="1" applyFill="1" applyBorder="1" applyAlignment="1" applyProtection="1">
      <alignment horizontal="center" vertical="center" wrapText="1"/>
    </xf>
    <xf numFmtId="0" fontId="49" fillId="14" borderId="36" xfId="2" applyFont="1" applyFill="1" applyBorder="1" applyAlignment="1" applyProtection="1">
      <alignment horizontal="center" vertical="center" wrapText="1"/>
    </xf>
    <xf numFmtId="0" fontId="48" fillId="0" borderId="5" xfId="2" quotePrefix="1" applyFont="1" applyBorder="1" applyAlignment="1" applyProtection="1">
      <alignment horizontal="left" vertical="center" wrapText="1"/>
    </xf>
    <xf numFmtId="0" fontId="48" fillId="0" borderId="0" xfId="2" quotePrefix="1" applyFont="1" applyBorder="1" applyAlignment="1" applyProtection="1">
      <alignment horizontal="left" vertical="center" wrapText="1"/>
    </xf>
    <xf numFmtId="0" fontId="48" fillId="0" borderId="6" xfId="2" quotePrefix="1" applyFont="1" applyBorder="1" applyAlignment="1" applyProtection="1">
      <alignment horizontal="left" vertical="center" wrapText="1"/>
    </xf>
    <xf numFmtId="0" fontId="48" fillId="0" borderId="54" xfId="2" quotePrefix="1" applyFont="1" applyBorder="1" applyAlignment="1" applyProtection="1">
      <alignment horizontal="left" vertical="center" wrapText="1"/>
    </xf>
    <xf numFmtId="0" fontId="48" fillId="0" borderId="55" xfId="2" quotePrefix="1" applyFont="1" applyBorder="1" applyAlignment="1" applyProtection="1">
      <alignment horizontal="left" vertical="center" wrapText="1"/>
    </xf>
    <xf numFmtId="0" fontId="48" fillId="0" borderId="56" xfId="2" quotePrefix="1" applyFont="1" applyBorder="1" applyAlignment="1" applyProtection="1">
      <alignment horizontal="left" vertical="center" wrapText="1"/>
    </xf>
    <xf numFmtId="0" fontId="50" fillId="3" borderId="37" xfId="2" quotePrefix="1" applyFont="1" applyFill="1" applyBorder="1" applyAlignment="1" applyProtection="1">
      <alignment horizontal="left" vertical="top" wrapText="1"/>
    </xf>
    <xf numFmtId="0" fontId="51" fillId="3" borderId="38" xfId="2" quotePrefix="1" applyFont="1" applyFill="1" applyBorder="1" applyAlignment="1" applyProtection="1">
      <alignment horizontal="left" vertical="top" wrapText="1"/>
    </xf>
    <xf numFmtId="0" fontId="51" fillId="3" borderId="39" xfId="2" quotePrefix="1" applyFont="1" applyFill="1" applyBorder="1" applyAlignment="1" applyProtection="1">
      <alignment horizontal="left" vertical="top" wrapText="1"/>
    </xf>
    <xf numFmtId="0" fontId="48" fillId="0" borderId="5" xfId="2" quotePrefix="1" applyFont="1" applyBorder="1" applyAlignment="1" applyProtection="1">
      <alignment horizontal="left" vertical="top" wrapText="1"/>
    </xf>
    <xf numFmtId="0" fontId="48" fillId="0" borderId="0" xfId="2" quotePrefix="1" applyFont="1" applyBorder="1" applyAlignment="1" applyProtection="1">
      <alignment horizontal="left" vertical="top" wrapText="1"/>
    </xf>
    <xf numFmtId="0" fontId="48" fillId="0" borderId="6" xfId="2" quotePrefix="1" applyFont="1" applyBorder="1" applyAlignment="1" applyProtection="1">
      <alignment horizontal="left" vertical="top" wrapText="1"/>
    </xf>
    <xf numFmtId="0" fontId="53" fillId="14" borderId="40" xfId="3" applyFont="1" applyFill="1" applyBorder="1" applyAlignment="1" applyProtection="1">
      <alignment horizontal="center" vertical="center" wrapText="1"/>
    </xf>
    <xf numFmtId="0" fontId="53" fillId="14" borderId="41" xfId="3" applyFont="1" applyFill="1" applyBorder="1" applyAlignment="1" applyProtection="1">
      <alignment horizontal="center" vertical="center" wrapText="1"/>
    </xf>
    <xf numFmtId="0" fontId="53" fillId="14" borderId="42" xfId="2" applyFont="1" applyFill="1" applyBorder="1" applyAlignment="1" applyProtection="1">
      <alignment horizontal="center" vertical="center"/>
    </xf>
    <xf numFmtId="0" fontId="53" fillId="14" borderId="43" xfId="2" applyFont="1" applyFill="1" applyBorder="1" applyAlignment="1" applyProtection="1">
      <alignment horizontal="center" vertical="center"/>
    </xf>
    <xf numFmtId="0" fontId="2" fillId="3" borderId="54" xfId="2" quotePrefix="1" applyFont="1" applyFill="1" applyBorder="1" applyAlignment="1" applyProtection="1">
      <alignment horizontal="justify" vertical="center" wrapText="1"/>
    </xf>
    <xf numFmtId="0" fontId="2" fillId="3" borderId="55" xfId="2" quotePrefix="1" applyFont="1" applyFill="1" applyBorder="1" applyAlignment="1" applyProtection="1">
      <alignment horizontal="justify" vertical="center" wrapText="1"/>
    </xf>
    <xf numFmtId="0" fontId="2" fillId="3" borderId="56" xfId="2" quotePrefix="1" applyFont="1" applyFill="1" applyBorder="1" applyAlignment="1" applyProtection="1">
      <alignment horizontal="justify" vertical="center" wrapText="1"/>
    </xf>
    <xf numFmtId="0" fontId="53" fillId="3" borderId="44" xfId="3" applyFont="1" applyFill="1" applyBorder="1" applyAlignment="1" applyProtection="1">
      <alignment horizontal="left" vertical="top" wrapText="1" readingOrder="1"/>
    </xf>
    <xf numFmtId="0" fontId="53" fillId="3" borderId="45" xfId="3" applyFont="1" applyFill="1" applyBorder="1" applyAlignment="1" applyProtection="1">
      <alignment horizontal="left" vertical="top" wrapText="1" readingOrder="1"/>
    </xf>
    <xf numFmtId="0" fontId="54" fillId="3" borderId="46" xfId="2" applyFont="1" applyFill="1" applyBorder="1" applyAlignment="1" applyProtection="1">
      <alignment horizontal="justify" vertical="center" wrapText="1"/>
    </xf>
    <xf numFmtId="0" fontId="54" fillId="3" borderId="47" xfId="2" applyFont="1" applyFill="1" applyBorder="1" applyAlignment="1" applyProtection="1">
      <alignment horizontal="justify" vertical="center" wrapText="1"/>
    </xf>
    <xf numFmtId="0" fontId="53" fillId="3" borderId="57" xfId="3" applyFont="1" applyFill="1" applyBorder="1" applyAlignment="1" applyProtection="1">
      <alignment horizontal="left" vertical="top" wrapText="1" readingOrder="1"/>
    </xf>
    <xf numFmtId="0" fontId="53" fillId="3" borderId="58" xfId="3" applyFont="1" applyFill="1" applyBorder="1" applyAlignment="1" applyProtection="1">
      <alignment horizontal="left" vertical="top" wrapText="1" readingOrder="1"/>
    </xf>
    <xf numFmtId="0" fontId="53" fillId="3" borderId="57" xfId="3" applyFont="1" applyFill="1" applyBorder="1" applyAlignment="1" applyProtection="1">
      <alignment horizontal="left" vertical="center" wrapText="1" readingOrder="1"/>
    </xf>
    <xf numFmtId="0" fontId="53" fillId="3" borderId="58" xfId="3" applyFont="1" applyFill="1" applyBorder="1" applyAlignment="1" applyProtection="1">
      <alignment horizontal="left" vertical="center" wrapText="1" readingOrder="1"/>
    </xf>
    <xf numFmtId="0" fontId="53" fillId="3" borderId="57" xfId="0" applyFont="1" applyFill="1" applyBorder="1" applyAlignment="1" applyProtection="1">
      <alignment horizontal="left" vertical="center" wrapText="1"/>
    </xf>
    <xf numFmtId="0" fontId="53" fillId="3" borderId="58" xfId="0" applyFont="1" applyFill="1" applyBorder="1" applyAlignment="1" applyProtection="1">
      <alignment horizontal="left" vertical="center" wrapText="1"/>
    </xf>
    <xf numFmtId="0" fontId="48" fillId="3" borderId="5" xfId="2" applyFont="1" applyFill="1" applyBorder="1" applyAlignment="1" applyProtection="1">
      <alignment horizontal="left" vertical="top" wrapText="1"/>
    </xf>
    <xf numFmtId="0" fontId="48" fillId="3" borderId="0" xfId="2" applyFont="1" applyFill="1" applyBorder="1" applyAlignment="1" applyProtection="1">
      <alignment horizontal="left" vertical="top" wrapText="1"/>
    </xf>
    <xf numFmtId="0" fontId="48" fillId="3" borderId="6" xfId="2" applyFont="1" applyFill="1" applyBorder="1" applyAlignment="1" applyProtection="1">
      <alignment horizontal="left" vertical="top" wrapText="1"/>
    </xf>
    <xf numFmtId="0" fontId="53" fillId="3" borderId="59" xfId="0" applyFont="1" applyFill="1" applyBorder="1" applyAlignment="1" applyProtection="1">
      <alignment horizontal="left" vertical="center" wrapText="1"/>
    </xf>
    <xf numFmtId="0" fontId="53" fillId="3" borderId="60" xfId="0" applyFont="1" applyFill="1" applyBorder="1" applyAlignment="1" applyProtection="1">
      <alignment horizontal="left" vertical="center" wrapText="1"/>
    </xf>
    <xf numFmtId="0" fontId="54" fillId="3" borderId="52" xfId="0" applyFont="1" applyFill="1" applyBorder="1" applyAlignment="1" applyProtection="1">
      <alignment horizontal="justify" vertical="center" wrapText="1"/>
    </xf>
    <xf numFmtId="0" fontId="54" fillId="3" borderId="53" xfId="0" applyFont="1" applyFill="1" applyBorder="1" applyAlignment="1" applyProtection="1">
      <alignment horizontal="justify" vertical="center" wrapText="1"/>
    </xf>
    <xf numFmtId="0" fontId="62" fillId="14" borderId="66" xfId="0" applyFont="1" applyFill="1" applyBorder="1" applyAlignment="1">
      <alignment horizontal="center" vertical="center" wrapText="1"/>
    </xf>
    <xf numFmtId="0" fontId="62" fillId="14" borderId="67" xfId="0" applyFont="1" applyFill="1" applyBorder="1" applyAlignment="1">
      <alignment horizontal="center" vertical="center" wrapText="1"/>
    </xf>
    <xf numFmtId="0" fontId="62" fillId="14" borderId="68" xfId="0" applyFont="1" applyFill="1" applyBorder="1" applyAlignment="1">
      <alignment horizontal="center" vertical="center" wrapText="1"/>
    </xf>
    <xf numFmtId="0" fontId="52" fillId="14" borderId="66" xfId="0" applyFont="1" applyFill="1" applyBorder="1" applyAlignment="1">
      <alignment horizontal="left" vertical="center" wrapText="1"/>
    </xf>
    <xf numFmtId="0" fontId="52" fillId="14" borderId="67" xfId="0" applyFont="1" applyFill="1" applyBorder="1" applyAlignment="1">
      <alignment horizontal="left" vertical="center" wrapText="1"/>
    </xf>
    <xf numFmtId="0" fontId="52" fillId="14" borderId="68" xfId="0" applyFont="1" applyFill="1" applyBorder="1" applyAlignment="1">
      <alignment horizontal="left" vertical="center" wrapText="1"/>
    </xf>
    <xf numFmtId="0" fontId="4" fillId="14" borderId="62" xfId="0" applyFont="1" applyFill="1" applyBorder="1" applyAlignment="1">
      <alignment horizontal="center" vertical="center" wrapText="1"/>
    </xf>
    <xf numFmtId="0" fontId="4" fillId="14" borderId="63" xfId="0" applyFont="1" applyFill="1" applyBorder="1" applyAlignment="1">
      <alignment horizontal="center" vertical="center" wrapText="1"/>
    </xf>
    <xf numFmtId="0" fontId="2" fillId="0" borderId="61" xfId="0" applyFont="1" applyBorder="1" applyAlignment="1" applyProtection="1">
      <alignment horizontal="justify" vertical="center" wrapText="1"/>
      <protection locked="0"/>
    </xf>
    <xf numFmtId="0" fontId="1" fillId="0" borderId="62" xfId="0" applyFont="1" applyBorder="1" applyAlignment="1" applyProtection="1">
      <alignment horizontal="center" vertical="center" wrapText="1"/>
      <protection locked="0"/>
    </xf>
    <xf numFmtId="0" fontId="1" fillId="0" borderId="64" xfId="0" applyFont="1" applyBorder="1" applyAlignment="1" applyProtection="1">
      <alignment horizontal="center" vertical="center" wrapText="1"/>
      <protection locked="0"/>
    </xf>
    <xf numFmtId="0" fontId="1" fillId="0" borderId="63" xfId="0" applyFont="1" applyBorder="1" applyAlignment="1" applyProtection="1">
      <alignment horizontal="center" vertical="center" wrapText="1"/>
      <protection locked="0"/>
    </xf>
    <xf numFmtId="9" fontId="1" fillId="0" borderId="61" xfId="0" applyNumberFormat="1" applyFont="1" applyBorder="1" applyAlignment="1" applyProtection="1">
      <alignment horizontal="center" vertical="center" wrapText="1"/>
      <protection hidden="1"/>
    </xf>
    <xf numFmtId="0" fontId="4" fillId="0" borderId="61" xfId="0" applyFont="1" applyBorder="1" applyAlignment="1" applyProtection="1">
      <alignment horizontal="center" vertical="center"/>
      <protection hidden="1"/>
    </xf>
    <xf numFmtId="0" fontId="1" fillId="0" borderId="62" xfId="0" applyFont="1" applyBorder="1" applyAlignment="1" applyProtection="1">
      <alignment horizontal="justify" vertical="center" wrapText="1"/>
    </xf>
    <xf numFmtId="0" fontId="1" fillId="0" borderId="64" xfId="0" applyFont="1" applyBorder="1" applyAlignment="1" applyProtection="1">
      <alignment horizontal="justify" vertical="center" wrapText="1"/>
    </xf>
    <xf numFmtId="0" fontId="1" fillId="0" borderId="63" xfId="0" applyFont="1" applyBorder="1" applyAlignment="1" applyProtection="1">
      <alignment horizontal="justify" vertical="center" wrapText="1"/>
    </xf>
    <xf numFmtId="0" fontId="4" fillId="14" borderId="61" xfId="0" applyFont="1" applyFill="1" applyBorder="1" applyAlignment="1">
      <alignment horizontal="center" vertical="center" textRotation="90" wrapText="1"/>
    </xf>
    <xf numFmtId="0" fontId="4" fillId="14" borderId="61" xfId="0" applyFont="1" applyFill="1" applyBorder="1" applyAlignment="1">
      <alignment horizontal="center" vertical="center" wrapText="1"/>
    </xf>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protection locked="0"/>
    </xf>
    <xf numFmtId="0" fontId="4" fillId="0" borderId="61" xfId="0" applyFont="1" applyFill="1" applyBorder="1" applyAlignment="1" applyProtection="1">
      <alignment horizontal="center" vertical="center" wrapText="1"/>
      <protection hidden="1"/>
    </xf>
    <xf numFmtId="0" fontId="1" fillId="0" borderId="61" xfId="0" applyFont="1" applyBorder="1" applyAlignment="1" applyProtection="1">
      <alignment horizontal="center" vertical="center"/>
    </xf>
    <xf numFmtId="0" fontId="1" fillId="0" borderId="62" xfId="0" applyFont="1" applyBorder="1" applyAlignment="1" applyProtection="1">
      <alignment horizontal="justify" vertical="center" wrapText="1"/>
      <protection locked="0"/>
    </xf>
    <xf numFmtId="0" fontId="1" fillId="0" borderId="64" xfId="0" applyFont="1" applyBorder="1" applyAlignment="1" applyProtection="1">
      <alignment horizontal="justify" vertical="center" wrapText="1"/>
      <protection locked="0"/>
    </xf>
    <xf numFmtId="0" fontId="1" fillId="0" borderId="63" xfId="0" applyFont="1" applyBorder="1" applyAlignment="1" applyProtection="1">
      <alignment horizontal="justify" vertical="center" wrapText="1"/>
      <protection locked="0"/>
    </xf>
    <xf numFmtId="0" fontId="2" fillId="0" borderId="62" xfId="0" applyFont="1" applyBorder="1" applyAlignment="1" applyProtection="1">
      <alignment horizontal="justify" vertical="center" wrapText="1"/>
      <protection locked="0"/>
    </xf>
    <xf numFmtId="0" fontId="2" fillId="0" borderId="64" xfId="0" applyFont="1" applyBorder="1" applyAlignment="1" applyProtection="1">
      <alignment horizontal="justify" vertical="center" wrapText="1"/>
      <protection locked="0"/>
    </xf>
    <xf numFmtId="0" fontId="2" fillId="0" borderId="63" xfId="0" applyFont="1" applyBorder="1" applyAlignment="1" applyProtection="1">
      <alignment horizontal="justify" vertical="center" wrapText="1"/>
      <protection locked="0"/>
    </xf>
    <xf numFmtId="9" fontId="1" fillId="0" borderId="61" xfId="0" applyNumberFormat="1" applyFont="1" applyBorder="1" applyAlignment="1" applyProtection="1">
      <alignment horizontal="center" vertical="center" wrapText="1"/>
      <protection locked="0"/>
    </xf>
    <xf numFmtId="0" fontId="25" fillId="14" borderId="61" xfId="0" applyFont="1" applyFill="1" applyBorder="1" applyAlignment="1">
      <alignment horizontal="center" vertical="center" textRotation="90"/>
    </xf>
    <xf numFmtId="0" fontId="4" fillId="15" borderId="61" xfId="0" applyFont="1" applyFill="1" applyBorder="1" applyAlignment="1">
      <alignment horizontal="center" vertical="center" wrapText="1"/>
    </xf>
    <xf numFmtId="0" fontId="4" fillId="14" borderId="61" xfId="0" applyFont="1" applyFill="1" applyBorder="1" applyAlignment="1">
      <alignment horizontal="center" vertical="center"/>
    </xf>
    <xf numFmtId="0" fontId="1" fillId="0" borderId="62" xfId="0" applyFont="1" applyBorder="1" applyAlignment="1">
      <alignment horizontal="justify" vertical="center" wrapText="1"/>
    </xf>
    <xf numFmtId="0" fontId="1" fillId="0" borderId="64" xfId="0" applyFont="1" applyBorder="1" applyAlignment="1">
      <alignment horizontal="justify" vertical="center" wrapText="1"/>
    </xf>
    <xf numFmtId="0" fontId="1" fillId="0" borderId="63" xfId="0" applyFont="1" applyBorder="1" applyAlignment="1">
      <alignment horizontal="justify" vertical="center" wrapText="1"/>
    </xf>
    <xf numFmtId="0" fontId="1" fillId="0" borderId="62"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2" xfId="0" applyFont="1" applyBorder="1" applyAlignment="1">
      <alignment horizontal="center" vertical="center"/>
    </xf>
    <xf numFmtId="0" fontId="1" fillId="0" borderId="64" xfId="0" applyFont="1" applyBorder="1" applyAlignment="1">
      <alignment horizontal="center" vertical="center"/>
    </xf>
    <xf numFmtId="0" fontId="1" fillId="0" borderId="63" xfId="0" applyFont="1" applyBorder="1" applyAlignment="1">
      <alignment horizontal="center" vertical="center"/>
    </xf>
    <xf numFmtId="0" fontId="24" fillId="0" borderId="0" xfId="0" applyFont="1" applyAlignment="1">
      <alignment horizontal="center" vertical="center" wrapText="1"/>
    </xf>
    <xf numFmtId="0" fontId="19" fillId="5" borderId="5" xfId="0" applyFont="1" applyFill="1" applyBorder="1" applyAlignment="1" applyProtection="1">
      <alignment horizontal="center" wrapText="1" readingOrder="1"/>
      <protection hidden="1"/>
    </xf>
    <xf numFmtId="0" fontId="19" fillId="5" borderId="0"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3"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19" fillId="5" borderId="4"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0"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3"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13" borderId="4" xfId="0" applyFont="1" applyFill="1" applyBorder="1" applyAlignment="1" applyProtection="1">
      <alignment horizont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0"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2" borderId="3"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2" borderId="4" xfId="0" applyFont="1" applyFill="1" applyBorder="1" applyAlignment="1" applyProtection="1">
      <alignment horizontal="center" wrapText="1" readingOrder="1"/>
      <protection hidden="1"/>
    </xf>
    <xf numFmtId="0" fontId="19" fillId="11" borderId="5" xfId="0" applyFont="1" applyFill="1" applyBorder="1" applyAlignment="1" applyProtection="1">
      <alignment horizontal="center" vertical="center" wrapText="1" readingOrder="1"/>
      <protection hidden="1"/>
    </xf>
    <xf numFmtId="0" fontId="19" fillId="11" borderId="0" xfId="0" applyFont="1" applyFill="1" applyBorder="1" applyAlignment="1" applyProtection="1">
      <alignment horizontal="center" vertic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1" borderId="3"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1" borderId="4" xfId="0" applyFont="1" applyFill="1" applyBorder="1" applyAlignment="1" applyProtection="1">
      <alignment horizontal="center" vertical="center" wrapText="1" readingOrder="1"/>
      <protection hidden="1"/>
    </xf>
    <xf numFmtId="0" fontId="17" fillId="10" borderId="0" xfId="0" applyFont="1" applyFill="1" applyAlignment="1">
      <alignment horizontal="center" vertical="center" wrapText="1" readingOrder="1"/>
    </xf>
    <xf numFmtId="0" fontId="16" fillId="0" borderId="3" xfId="0" applyFont="1" applyBorder="1" applyAlignment="1">
      <alignment horizontal="center" vertical="center" wrapText="1"/>
    </xf>
    <xf numFmtId="0" fontId="16" fillId="0" borderId="10"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6" fillId="0" borderId="8" xfId="0" applyFont="1" applyBorder="1" applyAlignment="1">
      <alignment horizontal="center" vertical="center"/>
    </xf>
    <xf numFmtId="0" fontId="16" fillId="0" borderId="0" xfId="0" applyFont="1" applyBorder="1" applyAlignment="1">
      <alignment horizontal="center" vertical="center"/>
    </xf>
    <xf numFmtId="0" fontId="16" fillId="0" borderId="10" xfId="0" applyFont="1" applyBorder="1" applyAlignment="1">
      <alignment horizontal="center" vertical="center" wrapText="1"/>
    </xf>
    <xf numFmtId="0" fontId="17" fillId="10" borderId="0" xfId="0" applyFont="1" applyFill="1" applyAlignment="1">
      <alignment horizontal="center" vertical="center" textRotation="90" wrapText="1" readingOrder="1"/>
    </xf>
    <xf numFmtId="0" fontId="17" fillId="10" borderId="6" xfId="0" applyFont="1" applyFill="1" applyBorder="1" applyAlignment="1">
      <alignment horizontal="center" vertical="center" textRotation="90" wrapText="1" readingOrder="1"/>
    </xf>
    <xf numFmtId="0" fontId="20" fillId="12" borderId="11" xfId="0" applyFont="1" applyFill="1" applyBorder="1" applyAlignment="1">
      <alignment horizontal="center" vertical="center" wrapText="1" readingOrder="1"/>
    </xf>
    <xf numFmtId="0" fontId="20" fillId="12" borderId="12" xfId="0" applyFont="1" applyFill="1" applyBorder="1" applyAlignment="1">
      <alignment horizontal="center" vertical="center" wrapText="1" readingOrder="1"/>
    </xf>
    <xf numFmtId="0" fontId="20" fillId="12" borderId="13" xfId="0" applyFont="1" applyFill="1" applyBorder="1" applyAlignment="1">
      <alignment horizontal="center" vertical="center" wrapText="1" readingOrder="1"/>
    </xf>
    <xf numFmtId="0" fontId="20" fillId="12" borderId="14" xfId="0" applyFont="1" applyFill="1" applyBorder="1" applyAlignment="1">
      <alignment horizontal="center" vertical="center" wrapText="1" readingOrder="1"/>
    </xf>
    <xf numFmtId="0" fontId="20" fillId="12" borderId="0" xfId="0" applyFont="1" applyFill="1" applyBorder="1" applyAlignment="1">
      <alignment horizontal="center" vertical="center" wrapText="1" readingOrder="1"/>
    </xf>
    <xf numFmtId="0" fontId="20" fillId="12" borderId="15" xfId="0" applyFont="1" applyFill="1" applyBorder="1" applyAlignment="1">
      <alignment horizontal="center" vertical="center" wrapText="1" readingOrder="1"/>
    </xf>
    <xf numFmtId="0" fontId="20" fillId="12" borderId="16" xfId="0" applyFont="1" applyFill="1" applyBorder="1" applyAlignment="1">
      <alignment horizontal="center" vertical="center" wrapText="1" readingOrder="1"/>
    </xf>
    <xf numFmtId="0" fontId="20" fillId="12" borderId="17" xfId="0" applyFont="1" applyFill="1" applyBorder="1" applyAlignment="1">
      <alignment horizontal="center" vertical="center" wrapText="1" readingOrder="1"/>
    </xf>
    <xf numFmtId="0" fontId="20" fillId="12" borderId="18" xfId="0" applyFont="1" applyFill="1" applyBorder="1" applyAlignment="1">
      <alignment horizontal="center" vertical="center" wrapText="1" readingOrder="1"/>
    </xf>
    <xf numFmtId="0" fontId="20" fillId="11" borderId="11" xfId="0" applyFont="1" applyFill="1" applyBorder="1" applyAlignment="1">
      <alignment horizontal="center" vertical="center" wrapText="1" readingOrder="1"/>
    </xf>
    <xf numFmtId="0" fontId="20" fillId="11" borderId="12" xfId="0" applyFont="1" applyFill="1" applyBorder="1" applyAlignment="1">
      <alignment horizontal="center" vertical="center" wrapText="1" readingOrder="1"/>
    </xf>
    <xf numFmtId="0" fontId="20" fillId="11" borderId="13" xfId="0" applyFont="1" applyFill="1" applyBorder="1" applyAlignment="1">
      <alignment horizontal="center" vertical="center" wrapText="1" readingOrder="1"/>
    </xf>
    <xf numFmtId="0" fontId="20" fillId="11" borderId="14" xfId="0" applyFont="1" applyFill="1" applyBorder="1" applyAlignment="1">
      <alignment horizontal="center" vertical="center" wrapText="1" readingOrder="1"/>
    </xf>
    <xf numFmtId="0" fontId="20" fillId="11" borderId="0" xfId="0" applyFont="1" applyFill="1" applyBorder="1" applyAlignment="1">
      <alignment horizontal="center" vertical="center" wrapText="1" readingOrder="1"/>
    </xf>
    <xf numFmtId="0" fontId="20" fillId="11" borderId="15" xfId="0" applyFont="1" applyFill="1" applyBorder="1" applyAlignment="1">
      <alignment horizontal="center" vertical="center" wrapText="1" readingOrder="1"/>
    </xf>
    <xf numFmtId="0" fontId="20" fillId="11" borderId="16" xfId="0" applyFont="1" applyFill="1" applyBorder="1" applyAlignment="1">
      <alignment horizontal="center" vertical="center" wrapText="1" readingOrder="1"/>
    </xf>
    <xf numFmtId="0" fontId="20" fillId="11" borderId="17" xfId="0" applyFont="1" applyFill="1" applyBorder="1" applyAlignment="1">
      <alignment horizontal="center" vertical="center" wrapText="1" readingOrder="1"/>
    </xf>
    <xf numFmtId="0" fontId="20" fillId="11" borderId="18" xfId="0" applyFont="1" applyFill="1" applyBorder="1" applyAlignment="1">
      <alignment horizontal="center" vertical="center" wrapText="1" readingOrder="1"/>
    </xf>
    <xf numFmtId="0" fontId="20" fillId="13" borderId="11" xfId="0" applyFont="1" applyFill="1" applyBorder="1" applyAlignment="1">
      <alignment horizontal="center" vertical="center" wrapText="1" readingOrder="1"/>
    </xf>
    <xf numFmtId="0" fontId="20" fillId="13" borderId="12" xfId="0" applyFont="1" applyFill="1" applyBorder="1" applyAlignment="1">
      <alignment horizontal="center" vertical="center" wrapText="1" readingOrder="1"/>
    </xf>
    <xf numFmtId="0" fontId="20" fillId="13" borderId="13" xfId="0" applyFont="1" applyFill="1" applyBorder="1" applyAlignment="1">
      <alignment horizontal="center" vertical="center" wrapText="1" readingOrder="1"/>
    </xf>
    <xf numFmtId="0" fontId="20" fillId="13" borderId="14" xfId="0" applyFont="1" applyFill="1" applyBorder="1" applyAlignment="1">
      <alignment horizontal="center" vertical="center" wrapText="1" readingOrder="1"/>
    </xf>
    <xf numFmtId="0" fontId="20" fillId="13" borderId="0" xfId="0" applyFont="1" applyFill="1" applyBorder="1" applyAlignment="1">
      <alignment horizontal="center" vertical="center" wrapText="1" readingOrder="1"/>
    </xf>
    <xf numFmtId="0" fontId="20" fillId="13" borderId="15" xfId="0" applyFont="1" applyFill="1" applyBorder="1" applyAlignment="1">
      <alignment horizontal="center" vertical="center" wrapText="1" readingOrder="1"/>
    </xf>
    <xf numFmtId="0" fontId="20" fillId="13" borderId="16" xfId="0" applyFont="1" applyFill="1" applyBorder="1" applyAlignment="1">
      <alignment horizontal="center" vertical="center" wrapText="1" readingOrder="1"/>
    </xf>
    <xf numFmtId="0" fontId="20" fillId="13" borderId="17" xfId="0" applyFont="1" applyFill="1" applyBorder="1" applyAlignment="1">
      <alignment horizontal="center" vertical="center" wrapText="1" readingOrder="1"/>
    </xf>
    <xf numFmtId="0" fontId="20" fillId="13" borderId="18" xfId="0" applyFont="1" applyFill="1" applyBorder="1" applyAlignment="1">
      <alignment horizontal="center" vertical="center" wrapText="1" readingOrder="1"/>
    </xf>
    <xf numFmtId="0" fontId="20" fillId="5" borderId="11" xfId="0" applyFont="1" applyFill="1" applyBorder="1" applyAlignment="1">
      <alignment horizontal="center" vertical="center" wrapText="1" readingOrder="1"/>
    </xf>
    <xf numFmtId="0" fontId="20" fillId="5" borderId="12" xfId="0" applyFont="1" applyFill="1" applyBorder="1" applyAlignment="1">
      <alignment horizontal="center" vertical="center" wrapText="1" readingOrder="1"/>
    </xf>
    <xf numFmtId="0" fontId="20" fillId="5" borderId="13" xfId="0" applyFont="1" applyFill="1" applyBorder="1" applyAlignment="1">
      <alignment horizontal="center" vertical="center" wrapText="1" readingOrder="1"/>
    </xf>
    <xf numFmtId="0" fontId="20" fillId="5" borderId="14" xfId="0" applyFont="1" applyFill="1" applyBorder="1" applyAlignment="1">
      <alignment horizontal="center" vertical="center" wrapText="1" readingOrder="1"/>
    </xf>
    <xf numFmtId="0" fontId="20" fillId="5" borderId="0" xfId="0" applyFont="1" applyFill="1" applyBorder="1" applyAlignment="1">
      <alignment horizontal="center" vertical="center" wrapText="1" readingOrder="1"/>
    </xf>
    <xf numFmtId="0" fontId="20" fillId="5" borderId="15" xfId="0" applyFont="1" applyFill="1" applyBorder="1" applyAlignment="1">
      <alignment horizontal="center" vertical="center" wrapText="1" readingOrder="1"/>
    </xf>
    <xf numFmtId="0" fontId="20" fillId="5" borderId="16" xfId="0" applyFont="1" applyFill="1" applyBorder="1" applyAlignment="1">
      <alignment horizontal="center" vertical="center" wrapText="1" readingOrder="1"/>
    </xf>
    <xf numFmtId="0" fontId="20" fillId="5" borderId="17" xfId="0" applyFont="1" applyFill="1" applyBorder="1" applyAlignment="1">
      <alignment horizontal="center" vertical="center" wrapText="1" readingOrder="1"/>
    </xf>
    <xf numFmtId="0" fontId="20" fillId="5" borderId="18" xfId="0" applyFont="1" applyFill="1" applyBorder="1" applyAlignment="1">
      <alignment horizontal="center" vertical="center" wrapText="1" readingOrder="1"/>
    </xf>
    <xf numFmtId="0" fontId="42" fillId="0" borderId="3" xfId="0" applyFont="1" applyBorder="1" applyAlignment="1">
      <alignment horizontal="center" vertical="center" wrapText="1"/>
    </xf>
    <xf numFmtId="0" fontId="42" fillId="0" borderId="10" xfId="0" applyFont="1" applyBorder="1" applyAlignment="1">
      <alignment horizontal="center" vertical="center"/>
    </xf>
    <xf numFmtId="0" fontId="42" fillId="0" borderId="4" xfId="0" applyFont="1" applyBorder="1" applyAlignment="1">
      <alignment horizontal="center" vertical="center"/>
    </xf>
    <xf numFmtId="0" fontId="42" fillId="0" borderId="5" xfId="0" applyFont="1" applyBorder="1" applyAlignment="1">
      <alignment horizontal="center" vertical="center"/>
    </xf>
    <xf numFmtId="0" fontId="42" fillId="0" borderId="0" xfId="0" applyFont="1" applyAlignment="1">
      <alignment horizontal="center" vertical="center"/>
    </xf>
    <xf numFmtId="0" fontId="42" fillId="0" borderId="6" xfId="0" applyFont="1" applyBorder="1" applyAlignment="1">
      <alignment horizontal="center" vertical="center"/>
    </xf>
    <xf numFmtId="0" fontId="42" fillId="0" borderId="7" xfId="0" applyFont="1" applyBorder="1" applyAlignment="1">
      <alignment horizontal="center" vertical="center"/>
    </xf>
    <xf numFmtId="0" fontId="42" fillId="0" borderId="9" xfId="0" applyFont="1" applyBorder="1" applyAlignment="1">
      <alignment horizontal="center" vertical="center"/>
    </xf>
    <xf numFmtId="0" fontId="42" fillId="0" borderId="8" xfId="0" applyFont="1" applyBorder="1" applyAlignment="1">
      <alignment horizontal="center" vertical="center"/>
    </xf>
    <xf numFmtId="0" fontId="42" fillId="0" borderId="10" xfId="0" applyFont="1" applyBorder="1" applyAlignment="1">
      <alignment horizontal="center" vertical="center" wrapText="1"/>
    </xf>
    <xf numFmtId="0" fontId="41" fillId="11" borderId="11" xfId="0" applyFont="1" applyFill="1" applyBorder="1" applyAlignment="1">
      <alignment horizontal="center" vertical="center" wrapText="1" readingOrder="1"/>
    </xf>
    <xf numFmtId="0" fontId="41" fillId="11" borderId="12" xfId="0" applyFont="1" applyFill="1" applyBorder="1" applyAlignment="1">
      <alignment horizontal="center" vertical="center" wrapText="1" readingOrder="1"/>
    </xf>
    <xf numFmtId="0" fontId="41" fillId="11" borderId="13" xfId="0" applyFont="1" applyFill="1" applyBorder="1" applyAlignment="1">
      <alignment horizontal="center" vertical="center" wrapText="1" readingOrder="1"/>
    </xf>
    <xf numFmtId="0" fontId="41" fillId="11" borderId="14" xfId="0" applyFont="1" applyFill="1" applyBorder="1" applyAlignment="1">
      <alignment horizontal="center" vertical="center" wrapText="1" readingOrder="1"/>
    </xf>
    <xf numFmtId="0" fontId="41" fillId="11" borderId="0" xfId="0" applyFont="1" applyFill="1" applyBorder="1" applyAlignment="1">
      <alignment horizontal="center" vertical="center" wrapText="1" readingOrder="1"/>
    </xf>
    <xf numFmtId="0" fontId="41" fillId="11" borderId="15" xfId="0" applyFont="1" applyFill="1" applyBorder="1" applyAlignment="1">
      <alignment horizontal="center" vertical="center" wrapText="1" readingOrder="1"/>
    </xf>
    <xf numFmtId="0" fontId="41" fillId="11" borderId="16" xfId="0" applyFont="1" applyFill="1" applyBorder="1" applyAlignment="1">
      <alignment horizontal="center" vertical="center" wrapText="1" readingOrder="1"/>
    </xf>
    <xf numFmtId="0" fontId="41" fillId="11" borderId="17" xfId="0" applyFont="1" applyFill="1" applyBorder="1" applyAlignment="1">
      <alignment horizontal="center" vertical="center" wrapText="1" readingOrder="1"/>
    </xf>
    <xf numFmtId="0" fontId="41" fillId="11" borderId="18" xfId="0" applyFont="1" applyFill="1" applyBorder="1" applyAlignment="1">
      <alignment horizontal="center" vertical="center" wrapText="1" readingOrder="1"/>
    </xf>
    <xf numFmtId="0" fontId="42" fillId="0" borderId="5" xfId="0" applyFont="1" applyBorder="1" applyAlignment="1">
      <alignment horizontal="center" vertical="center" wrapText="1"/>
    </xf>
    <xf numFmtId="0" fontId="42" fillId="0" borderId="0" xfId="0" applyFont="1" applyBorder="1" applyAlignment="1">
      <alignment horizontal="center" vertical="center"/>
    </xf>
    <xf numFmtId="0" fontId="41" fillId="12" borderId="11" xfId="0" applyFont="1" applyFill="1" applyBorder="1" applyAlignment="1">
      <alignment horizontal="center" vertical="center" wrapText="1" readingOrder="1"/>
    </xf>
    <xf numFmtId="0" fontId="41" fillId="12" borderId="12" xfId="0" applyFont="1" applyFill="1" applyBorder="1" applyAlignment="1">
      <alignment horizontal="center" vertical="center" wrapText="1" readingOrder="1"/>
    </xf>
    <xf numFmtId="0" fontId="41" fillId="12" borderId="13" xfId="0" applyFont="1" applyFill="1" applyBorder="1" applyAlignment="1">
      <alignment horizontal="center" vertical="center" wrapText="1" readingOrder="1"/>
    </xf>
    <xf numFmtId="0" fontId="41" fillId="12" borderId="14" xfId="0" applyFont="1" applyFill="1" applyBorder="1" applyAlignment="1">
      <alignment horizontal="center" vertical="center" wrapText="1" readingOrder="1"/>
    </xf>
    <xf numFmtId="0" fontId="41" fillId="12" borderId="0" xfId="0" applyFont="1" applyFill="1" applyBorder="1" applyAlignment="1">
      <alignment horizontal="center" vertical="center" wrapText="1" readingOrder="1"/>
    </xf>
    <xf numFmtId="0" fontId="41" fillId="12" borderId="15" xfId="0" applyFont="1" applyFill="1" applyBorder="1" applyAlignment="1">
      <alignment horizontal="center" vertical="center" wrapText="1" readingOrder="1"/>
    </xf>
    <xf numFmtId="0" fontId="41" fillId="12" borderId="16" xfId="0" applyFont="1" applyFill="1" applyBorder="1" applyAlignment="1">
      <alignment horizontal="center" vertical="center" wrapText="1" readingOrder="1"/>
    </xf>
    <xf numFmtId="0" fontId="41" fillId="12" borderId="17" xfId="0" applyFont="1" applyFill="1" applyBorder="1" applyAlignment="1">
      <alignment horizontal="center" vertical="center" wrapText="1" readingOrder="1"/>
    </xf>
    <xf numFmtId="0" fontId="41" fillId="12" borderId="18" xfId="0" applyFont="1" applyFill="1" applyBorder="1" applyAlignment="1">
      <alignment horizontal="center" vertical="center" wrapText="1" readingOrder="1"/>
    </xf>
    <xf numFmtId="0" fontId="40" fillId="0" borderId="0" xfId="0" applyFont="1" applyAlignment="1">
      <alignment horizontal="center" vertical="center" wrapText="1"/>
    </xf>
    <xf numFmtId="0" fontId="21" fillId="0" borderId="0" xfId="0" applyFont="1" applyAlignment="1">
      <alignment horizontal="center" vertical="center" wrapText="1"/>
    </xf>
    <xf numFmtId="0" fontId="41" fillId="5" borderId="11" xfId="0" applyFont="1" applyFill="1" applyBorder="1" applyAlignment="1">
      <alignment horizontal="center" vertical="center" wrapText="1" readingOrder="1"/>
    </xf>
    <xf numFmtId="0" fontId="41" fillId="5" borderId="12" xfId="0" applyFont="1" applyFill="1" applyBorder="1" applyAlignment="1">
      <alignment horizontal="center" vertical="center" wrapText="1" readingOrder="1"/>
    </xf>
    <xf numFmtId="0" fontId="41" fillId="5" borderId="13" xfId="0" applyFont="1" applyFill="1" applyBorder="1" applyAlignment="1">
      <alignment horizontal="center" vertical="center" wrapText="1" readingOrder="1"/>
    </xf>
    <xf numFmtId="0" fontId="41" fillId="5" borderId="14" xfId="0" applyFont="1" applyFill="1" applyBorder="1" applyAlignment="1">
      <alignment horizontal="center" vertical="center" wrapText="1" readingOrder="1"/>
    </xf>
    <xf numFmtId="0" fontId="41" fillId="5" borderId="0" xfId="0" applyFont="1" applyFill="1" applyBorder="1" applyAlignment="1">
      <alignment horizontal="center" vertical="center" wrapText="1" readingOrder="1"/>
    </xf>
    <xf numFmtId="0" fontId="41" fillId="5" borderId="15" xfId="0" applyFont="1" applyFill="1" applyBorder="1" applyAlignment="1">
      <alignment horizontal="center" vertical="center" wrapText="1" readingOrder="1"/>
    </xf>
    <xf numFmtId="0" fontId="41" fillId="5" borderId="16" xfId="0" applyFont="1" applyFill="1" applyBorder="1" applyAlignment="1">
      <alignment horizontal="center" vertical="center" wrapText="1" readingOrder="1"/>
    </xf>
    <xf numFmtId="0" fontId="41" fillId="5" borderId="17" xfId="0" applyFont="1" applyFill="1" applyBorder="1" applyAlignment="1">
      <alignment horizontal="center" vertical="center" wrapText="1" readingOrder="1"/>
    </xf>
    <xf numFmtId="0" fontId="41" fillId="5" borderId="18" xfId="0" applyFont="1" applyFill="1" applyBorder="1" applyAlignment="1">
      <alignment horizontal="center" vertical="center" wrapText="1" readingOrder="1"/>
    </xf>
    <xf numFmtId="0" fontId="41" fillId="13" borderId="11" xfId="0" applyFont="1" applyFill="1" applyBorder="1" applyAlignment="1">
      <alignment horizontal="center" vertical="center" wrapText="1" readingOrder="1"/>
    </xf>
    <xf numFmtId="0" fontId="41" fillId="13" borderId="12" xfId="0" applyFont="1" applyFill="1" applyBorder="1" applyAlignment="1">
      <alignment horizontal="center" vertical="center" wrapText="1" readingOrder="1"/>
    </xf>
    <xf numFmtId="0" fontId="41" fillId="13" borderId="13" xfId="0" applyFont="1" applyFill="1" applyBorder="1" applyAlignment="1">
      <alignment horizontal="center" vertical="center" wrapText="1" readingOrder="1"/>
    </xf>
    <xf numFmtId="0" fontId="41" fillId="13" borderId="14" xfId="0" applyFont="1" applyFill="1" applyBorder="1" applyAlignment="1">
      <alignment horizontal="center" vertical="center" wrapText="1" readingOrder="1"/>
    </xf>
    <xf numFmtId="0" fontId="41" fillId="13" borderId="0" xfId="0" applyFont="1" applyFill="1" applyBorder="1" applyAlignment="1">
      <alignment horizontal="center" vertical="center" wrapText="1" readingOrder="1"/>
    </xf>
    <xf numFmtId="0" fontId="41" fillId="13" borderId="15" xfId="0" applyFont="1" applyFill="1" applyBorder="1" applyAlignment="1">
      <alignment horizontal="center" vertical="center" wrapText="1" readingOrder="1"/>
    </xf>
    <xf numFmtId="0" fontId="41" fillId="13" borderId="16" xfId="0" applyFont="1" applyFill="1" applyBorder="1" applyAlignment="1">
      <alignment horizontal="center" vertical="center" wrapText="1" readingOrder="1"/>
    </xf>
    <xf numFmtId="0" fontId="41" fillId="13" borderId="17" xfId="0" applyFont="1" applyFill="1" applyBorder="1" applyAlignment="1">
      <alignment horizontal="center" vertical="center" wrapText="1" readingOrder="1"/>
    </xf>
    <xf numFmtId="0" fontId="41" fillId="13" borderId="18" xfId="0" applyFont="1" applyFill="1" applyBorder="1" applyAlignment="1">
      <alignment horizontal="center" vertical="center" wrapText="1" readingOrder="1"/>
    </xf>
    <xf numFmtId="0" fontId="23" fillId="0" borderId="0" xfId="0" applyFont="1" applyAlignment="1">
      <alignment horizontal="center" vertical="center"/>
    </xf>
    <xf numFmtId="0" fontId="44" fillId="0" borderId="0" xfId="0" applyFont="1" applyAlignment="1">
      <alignment horizontal="center" vertical="center"/>
    </xf>
    <xf numFmtId="0" fontId="39" fillId="14" borderId="21" xfId="0" applyFont="1" applyFill="1" applyBorder="1" applyAlignment="1">
      <alignment horizontal="center" vertical="center" wrapText="1" readingOrder="1"/>
    </xf>
    <xf numFmtId="0" fontId="39" fillId="14" borderId="22" xfId="0" applyFont="1" applyFill="1" applyBorder="1" applyAlignment="1">
      <alignment horizontal="center" vertical="center" wrapText="1" readingOrder="1"/>
    </xf>
    <xf numFmtId="0" fontId="39" fillId="14" borderId="33" xfId="0" applyFont="1" applyFill="1" applyBorder="1" applyAlignment="1">
      <alignment horizontal="center" vertical="center" wrapText="1" readingOrder="1"/>
    </xf>
    <xf numFmtId="0" fontId="34" fillId="3" borderId="0" xfId="0" applyFont="1" applyFill="1" applyBorder="1" applyAlignment="1">
      <alignment horizontal="justify" vertical="center" wrapText="1"/>
    </xf>
    <xf numFmtId="0" fontId="36" fillId="14" borderId="30" xfId="0" applyFont="1" applyFill="1" applyBorder="1" applyAlignment="1">
      <alignment horizontal="center" vertical="center" wrapText="1" readingOrder="1"/>
    </xf>
    <xf numFmtId="0" fontId="36" fillId="14" borderId="31"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xf numFmtId="0" fontId="36" fillId="3" borderId="23" xfId="0" applyFont="1" applyFill="1" applyBorder="1" applyAlignment="1">
      <alignment horizontal="center" vertical="center" wrapText="1" readingOrder="1"/>
    </xf>
    <xf numFmtId="0" fontId="36" fillId="3" borderId="20" xfId="0" applyFont="1" applyFill="1" applyBorder="1" applyAlignment="1">
      <alignment horizontal="center" vertical="center" wrapText="1" readingOrder="1"/>
    </xf>
    <xf numFmtId="0" fontId="36" fillId="3" borderId="19" xfId="0" applyFont="1" applyFill="1" applyBorder="1" applyAlignment="1">
      <alignment horizontal="center" vertical="center" wrapText="1" readingOrder="1"/>
    </xf>
    <xf numFmtId="0" fontId="36" fillId="3" borderId="25" xfId="0"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cellXfs>
  <cellStyles count="5">
    <cellStyle name="Normal" xfId="0" builtinId="0"/>
    <cellStyle name="Normal - Style1 2" xfId="2"/>
    <cellStyle name="Normal 2" xfId="4"/>
    <cellStyle name="Normal 2 2" xfId="3"/>
    <cellStyle name="Porcentaje" xfId="1" builtinId="5"/>
  </cellStyles>
  <dxfs count="148">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4"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H44"/>
  <sheetViews>
    <sheetView topLeftCell="A19" zoomScale="98" zoomScaleNormal="98" workbookViewId="0">
      <selection activeCell="E18" sqref="E18:F18"/>
    </sheetView>
  </sheetViews>
  <sheetFormatPr baseColWidth="10" defaultColWidth="11.42578125" defaultRowHeight="15" x14ac:dyDescent="0.25"/>
  <cols>
    <col min="1" max="1" width="2.85546875" style="70" customWidth="1"/>
    <col min="2" max="2" width="32.5703125" style="70" customWidth="1"/>
    <col min="3" max="3" width="28.42578125" style="70" customWidth="1"/>
    <col min="4" max="4" width="19.7109375" style="70" customWidth="1"/>
    <col min="5" max="5" width="31.7109375" style="70" customWidth="1"/>
    <col min="6" max="6" width="27.7109375" style="70" customWidth="1"/>
    <col min="7" max="8" width="24.7109375" style="70" customWidth="1"/>
    <col min="9" max="16384" width="11.42578125" style="70"/>
  </cols>
  <sheetData>
    <row r="1" spans="2:8" ht="15.75" thickBot="1" x14ac:dyDescent="0.3"/>
    <row r="2" spans="2:8" ht="18" x14ac:dyDescent="0.25">
      <c r="B2" s="160" t="s">
        <v>159</v>
      </c>
      <c r="C2" s="161"/>
      <c r="D2" s="161"/>
      <c r="E2" s="161"/>
      <c r="F2" s="161"/>
      <c r="G2" s="161"/>
      <c r="H2" s="162"/>
    </row>
    <row r="3" spans="2:8" x14ac:dyDescent="0.25">
      <c r="B3" s="71"/>
      <c r="C3" s="72"/>
      <c r="D3" s="72"/>
      <c r="E3" s="72"/>
      <c r="F3" s="72"/>
      <c r="G3" s="72"/>
      <c r="H3" s="73"/>
    </row>
    <row r="4" spans="2:8" ht="63" customHeight="1" x14ac:dyDescent="0.25">
      <c r="B4" s="163" t="s">
        <v>186</v>
      </c>
      <c r="C4" s="164"/>
      <c r="D4" s="164"/>
      <c r="E4" s="164"/>
      <c r="F4" s="164"/>
      <c r="G4" s="164"/>
      <c r="H4" s="165"/>
    </row>
    <row r="5" spans="2:8" ht="63" customHeight="1" x14ac:dyDescent="0.25">
      <c r="B5" s="166"/>
      <c r="C5" s="167"/>
      <c r="D5" s="167"/>
      <c r="E5" s="167"/>
      <c r="F5" s="167"/>
      <c r="G5" s="167"/>
      <c r="H5" s="168"/>
    </row>
    <row r="6" spans="2:8" ht="16.5" x14ac:dyDescent="0.25">
      <c r="B6" s="169" t="s">
        <v>157</v>
      </c>
      <c r="C6" s="170"/>
      <c r="D6" s="170"/>
      <c r="E6" s="170"/>
      <c r="F6" s="170"/>
      <c r="G6" s="170"/>
      <c r="H6" s="171"/>
    </row>
    <row r="7" spans="2:8" ht="95.25" customHeight="1" x14ac:dyDescent="0.25">
      <c r="B7" s="179" t="s">
        <v>187</v>
      </c>
      <c r="C7" s="180"/>
      <c r="D7" s="180"/>
      <c r="E7" s="180"/>
      <c r="F7" s="180"/>
      <c r="G7" s="180"/>
      <c r="H7" s="181"/>
    </row>
    <row r="8" spans="2:8" ht="16.5" x14ac:dyDescent="0.25">
      <c r="B8" s="106"/>
      <c r="C8" s="107"/>
      <c r="D8" s="107"/>
      <c r="E8" s="107"/>
      <c r="F8" s="107"/>
      <c r="G8" s="107"/>
      <c r="H8" s="108"/>
    </row>
    <row r="9" spans="2:8" ht="16.5" customHeight="1" x14ac:dyDescent="0.25">
      <c r="B9" s="172" t="s">
        <v>179</v>
      </c>
      <c r="C9" s="173"/>
      <c r="D9" s="173"/>
      <c r="E9" s="173"/>
      <c r="F9" s="173"/>
      <c r="G9" s="173"/>
      <c r="H9" s="174"/>
    </row>
    <row r="10" spans="2:8" ht="44.25" customHeight="1" x14ac:dyDescent="0.25">
      <c r="B10" s="172"/>
      <c r="C10" s="173"/>
      <c r="D10" s="173"/>
      <c r="E10" s="173"/>
      <c r="F10" s="173"/>
      <c r="G10" s="173"/>
      <c r="H10" s="174"/>
    </row>
    <row r="11" spans="2:8" ht="15.75" thickBot="1" x14ac:dyDescent="0.3">
      <c r="B11" s="94"/>
      <c r="C11" s="97"/>
      <c r="D11" s="102"/>
      <c r="E11" s="103"/>
      <c r="F11" s="103"/>
      <c r="G11" s="104"/>
      <c r="H11" s="105"/>
    </row>
    <row r="12" spans="2:8" ht="15.75" thickTop="1" x14ac:dyDescent="0.25">
      <c r="B12" s="94"/>
      <c r="C12" s="175" t="s">
        <v>158</v>
      </c>
      <c r="D12" s="176"/>
      <c r="E12" s="177" t="s">
        <v>180</v>
      </c>
      <c r="F12" s="178"/>
      <c r="G12" s="97"/>
      <c r="H12" s="98"/>
    </row>
    <row r="13" spans="2:8" ht="81.599999999999994" customHeight="1" x14ac:dyDescent="0.25">
      <c r="B13" s="94"/>
      <c r="C13" s="182" t="s">
        <v>160</v>
      </c>
      <c r="D13" s="183"/>
      <c r="E13" s="184" t="s">
        <v>196</v>
      </c>
      <c r="F13" s="185"/>
      <c r="G13" s="97"/>
      <c r="H13" s="98"/>
    </row>
    <row r="14" spans="2:8" x14ac:dyDescent="0.25">
      <c r="B14" s="94"/>
      <c r="C14" s="188" t="s">
        <v>190</v>
      </c>
      <c r="D14" s="189"/>
      <c r="E14" s="154" t="s">
        <v>197</v>
      </c>
      <c r="F14" s="155"/>
      <c r="G14" s="97"/>
      <c r="H14" s="98"/>
    </row>
    <row r="15" spans="2:8" ht="32.25" customHeight="1" x14ac:dyDescent="0.25">
      <c r="B15" s="94"/>
      <c r="C15" s="186" t="s">
        <v>191</v>
      </c>
      <c r="D15" s="187"/>
      <c r="E15" s="154" t="s">
        <v>203</v>
      </c>
      <c r="F15" s="155"/>
      <c r="G15" s="97"/>
      <c r="H15" s="98"/>
    </row>
    <row r="16" spans="2:8" ht="28.5" customHeight="1" x14ac:dyDescent="0.25">
      <c r="B16" s="94"/>
      <c r="C16" s="156" t="s">
        <v>193</v>
      </c>
      <c r="D16" s="157"/>
      <c r="E16" s="158" t="s">
        <v>194</v>
      </c>
      <c r="F16" s="159"/>
      <c r="G16" s="97"/>
      <c r="H16" s="98"/>
    </row>
    <row r="17" spans="2:8" ht="32.25" customHeight="1" x14ac:dyDescent="0.25">
      <c r="B17" s="94"/>
      <c r="C17" s="135" t="s">
        <v>199</v>
      </c>
      <c r="D17" s="136"/>
      <c r="E17" s="154" t="s">
        <v>200</v>
      </c>
      <c r="F17" s="155"/>
      <c r="G17" s="97"/>
      <c r="H17" s="98"/>
    </row>
    <row r="18" spans="2:8" ht="72.75" customHeight="1" x14ac:dyDescent="0.25">
      <c r="B18" s="94"/>
      <c r="C18" s="156" t="s">
        <v>1</v>
      </c>
      <c r="D18" s="157"/>
      <c r="E18" s="158" t="s">
        <v>188</v>
      </c>
      <c r="F18" s="159"/>
      <c r="G18" s="97"/>
      <c r="H18" s="98"/>
    </row>
    <row r="19" spans="2:8" ht="64.5" customHeight="1" x14ac:dyDescent="0.25">
      <c r="B19" s="94"/>
      <c r="C19" s="156" t="s">
        <v>46</v>
      </c>
      <c r="D19" s="157"/>
      <c r="E19" s="158" t="s">
        <v>192</v>
      </c>
      <c r="F19" s="159"/>
      <c r="G19" s="137"/>
      <c r="H19" s="98"/>
    </row>
    <row r="20" spans="2:8" ht="62.25" customHeight="1" x14ac:dyDescent="0.25">
      <c r="B20" s="94"/>
      <c r="C20" s="156" t="s">
        <v>201</v>
      </c>
      <c r="D20" s="157"/>
      <c r="E20" s="158" t="s">
        <v>195</v>
      </c>
      <c r="F20" s="159"/>
      <c r="G20" s="137"/>
      <c r="H20" s="98"/>
    </row>
    <row r="21" spans="2:8" ht="71.25" customHeight="1" x14ac:dyDescent="0.25">
      <c r="B21" s="94"/>
      <c r="C21" s="156" t="s">
        <v>161</v>
      </c>
      <c r="D21" s="157"/>
      <c r="E21" s="158" t="s">
        <v>204</v>
      </c>
      <c r="F21" s="159"/>
      <c r="G21" s="137"/>
      <c r="H21" s="98"/>
    </row>
    <row r="22" spans="2:8" ht="55.5" customHeight="1" x14ac:dyDescent="0.25">
      <c r="B22" s="94"/>
      <c r="C22" s="190" t="s">
        <v>162</v>
      </c>
      <c r="D22" s="191"/>
      <c r="E22" s="158" t="s">
        <v>205</v>
      </c>
      <c r="F22" s="159"/>
      <c r="G22" s="138"/>
      <c r="H22" s="98"/>
    </row>
    <row r="23" spans="2:8" ht="42" customHeight="1" x14ac:dyDescent="0.25">
      <c r="B23" s="94"/>
      <c r="C23" s="190" t="s">
        <v>44</v>
      </c>
      <c r="D23" s="191"/>
      <c r="E23" s="158" t="s">
        <v>206</v>
      </c>
      <c r="F23" s="159"/>
      <c r="G23" s="97"/>
      <c r="H23" s="98"/>
    </row>
    <row r="24" spans="2:8" ht="59.25" customHeight="1" x14ac:dyDescent="0.25">
      <c r="B24" s="94"/>
      <c r="C24" s="190" t="s">
        <v>156</v>
      </c>
      <c r="D24" s="191"/>
      <c r="E24" s="158" t="s">
        <v>189</v>
      </c>
      <c r="F24" s="159"/>
      <c r="G24" s="97"/>
      <c r="H24" s="98"/>
    </row>
    <row r="25" spans="2:8" ht="23.25" customHeight="1" x14ac:dyDescent="0.25">
      <c r="B25" s="94"/>
      <c r="C25" s="190" t="s">
        <v>11</v>
      </c>
      <c r="D25" s="191"/>
      <c r="E25" s="158" t="s">
        <v>207</v>
      </c>
      <c r="F25" s="159"/>
      <c r="G25" s="97"/>
      <c r="H25" s="98"/>
    </row>
    <row r="26" spans="2:8" ht="30.75" customHeight="1" x14ac:dyDescent="0.25">
      <c r="B26" s="94"/>
      <c r="C26" s="190" t="s">
        <v>165</v>
      </c>
      <c r="D26" s="191"/>
      <c r="E26" s="158" t="s">
        <v>163</v>
      </c>
      <c r="F26" s="159"/>
      <c r="G26" s="97"/>
      <c r="H26" s="98"/>
    </row>
    <row r="27" spans="2:8" ht="35.25" customHeight="1" x14ac:dyDescent="0.25">
      <c r="B27" s="94"/>
      <c r="C27" s="190" t="s">
        <v>166</v>
      </c>
      <c r="D27" s="191"/>
      <c r="E27" s="158" t="s">
        <v>164</v>
      </c>
      <c r="F27" s="159"/>
      <c r="G27" s="97"/>
      <c r="H27" s="98"/>
    </row>
    <row r="28" spans="2:8" ht="33" customHeight="1" x14ac:dyDescent="0.25">
      <c r="B28" s="94"/>
      <c r="C28" s="190" t="s">
        <v>166</v>
      </c>
      <c r="D28" s="191"/>
      <c r="E28" s="158" t="s">
        <v>164</v>
      </c>
      <c r="F28" s="159"/>
      <c r="G28" s="97"/>
      <c r="H28" s="98"/>
    </row>
    <row r="29" spans="2:8" ht="30" customHeight="1" x14ac:dyDescent="0.25">
      <c r="B29" s="94"/>
      <c r="C29" s="190" t="s">
        <v>167</v>
      </c>
      <c r="D29" s="191"/>
      <c r="E29" s="158" t="s">
        <v>208</v>
      </c>
      <c r="F29" s="159"/>
      <c r="G29" s="97"/>
      <c r="H29" s="98"/>
    </row>
    <row r="30" spans="2:8" ht="35.25" customHeight="1" x14ac:dyDescent="0.25">
      <c r="B30" s="94"/>
      <c r="C30" s="190" t="s">
        <v>168</v>
      </c>
      <c r="D30" s="191"/>
      <c r="E30" s="158" t="s">
        <v>169</v>
      </c>
      <c r="F30" s="159"/>
      <c r="G30" s="97"/>
      <c r="H30" s="98"/>
    </row>
    <row r="31" spans="2:8" ht="31.5" customHeight="1" x14ac:dyDescent="0.25">
      <c r="B31" s="94"/>
      <c r="C31" s="190" t="s">
        <v>170</v>
      </c>
      <c r="D31" s="191"/>
      <c r="E31" s="158" t="s">
        <v>171</v>
      </c>
      <c r="F31" s="159"/>
      <c r="G31" s="97"/>
      <c r="H31" s="98"/>
    </row>
    <row r="32" spans="2:8" ht="35.25" customHeight="1" x14ac:dyDescent="0.25">
      <c r="B32" s="94"/>
      <c r="C32" s="190" t="s">
        <v>172</v>
      </c>
      <c r="D32" s="191"/>
      <c r="E32" s="158" t="s">
        <v>173</v>
      </c>
      <c r="F32" s="159"/>
      <c r="G32" s="97"/>
      <c r="H32" s="98"/>
    </row>
    <row r="33" spans="2:8" ht="59.25" customHeight="1" x14ac:dyDescent="0.25">
      <c r="B33" s="94"/>
      <c r="C33" s="190" t="s">
        <v>174</v>
      </c>
      <c r="D33" s="191"/>
      <c r="E33" s="158" t="s">
        <v>209</v>
      </c>
      <c r="F33" s="159"/>
      <c r="G33" s="97"/>
      <c r="H33" s="98"/>
    </row>
    <row r="34" spans="2:8" ht="41.45" customHeight="1" x14ac:dyDescent="0.25">
      <c r="B34" s="94"/>
      <c r="C34" s="190" t="s">
        <v>28</v>
      </c>
      <c r="D34" s="191"/>
      <c r="E34" s="158" t="s">
        <v>175</v>
      </c>
      <c r="F34" s="159"/>
      <c r="G34" s="97"/>
      <c r="H34" s="98"/>
    </row>
    <row r="35" spans="2:8" ht="96.6" customHeight="1" x14ac:dyDescent="0.25">
      <c r="B35" s="94"/>
      <c r="C35" s="190" t="s">
        <v>177</v>
      </c>
      <c r="D35" s="191"/>
      <c r="E35" s="158" t="s">
        <v>176</v>
      </c>
      <c r="F35" s="159"/>
      <c r="G35" s="97"/>
      <c r="H35" s="98"/>
    </row>
    <row r="36" spans="2:8" ht="52.15" customHeight="1" x14ac:dyDescent="0.25">
      <c r="B36" s="94"/>
      <c r="C36" s="190" t="s">
        <v>38</v>
      </c>
      <c r="D36" s="191"/>
      <c r="E36" s="158" t="s">
        <v>178</v>
      </c>
      <c r="F36" s="159"/>
      <c r="G36" s="97"/>
      <c r="H36" s="98"/>
    </row>
    <row r="37" spans="2:8" ht="12" customHeight="1" thickBot="1" x14ac:dyDescent="0.3">
      <c r="B37" s="94"/>
      <c r="C37" s="195"/>
      <c r="D37" s="196"/>
      <c r="E37" s="197"/>
      <c r="F37" s="198"/>
      <c r="G37" s="97"/>
      <c r="H37" s="98"/>
    </row>
    <row r="38" spans="2:8" ht="15.75" thickTop="1" x14ac:dyDescent="0.25">
      <c r="B38" s="94"/>
      <c r="C38" s="95"/>
      <c r="D38" s="95"/>
      <c r="E38" s="96"/>
      <c r="F38" s="96"/>
      <c r="G38" s="97"/>
      <c r="H38" s="98"/>
    </row>
    <row r="39" spans="2:8" ht="21" customHeight="1" x14ac:dyDescent="0.25">
      <c r="B39" s="192" t="s">
        <v>181</v>
      </c>
      <c r="C39" s="193"/>
      <c r="D39" s="193"/>
      <c r="E39" s="193"/>
      <c r="F39" s="193"/>
      <c r="G39" s="193"/>
      <c r="H39" s="194"/>
    </row>
    <row r="40" spans="2:8" ht="20.25" customHeight="1" x14ac:dyDescent="0.25">
      <c r="B40" s="192" t="s">
        <v>182</v>
      </c>
      <c r="C40" s="193"/>
      <c r="D40" s="193"/>
      <c r="E40" s="193"/>
      <c r="F40" s="193"/>
      <c r="G40" s="193"/>
      <c r="H40" s="194"/>
    </row>
    <row r="41" spans="2:8" ht="20.25" customHeight="1" x14ac:dyDescent="0.25">
      <c r="B41" s="192" t="s">
        <v>183</v>
      </c>
      <c r="C41" s="193"/>
      <c r="D41" s="193"/>
      <c r="E41" s="193"/>
      <c r="F41" s="193"/>
      <c r="G41" s="193"/>
      <c r="H41" s="194"/>
    </row>
    <row r="42" spans="2:8" ht="20.25" customHeight="1" x14ac:dyDescent="0.25">
      <c r="B42" s="192" t="s">
        <v>184</v>
      </c>
      <c r="C42" s="193"/>
      <c r="D42" s="193"/>
      <c r="E42" s="193"/>
      <c r="F42" s="193"/>
      <c r="G42" s="193"/>
      <c r="H42" s="194"/>
    </row>
    <row r="43" spans="2:8" x14ac:dyDescent="0.25">
      <c r="B43" s="192" t="s">
        <v>185</v>
      </c>
      <c r="C43" s="193"/>
      <c r="D43" s="193"/>
      <c r="E43" s="193"/>
      <c r="F43" s="193"/>
      <c r="G43" s="193"/>
      <c r="H43" s="194"/>
    </row>
    <row r="44" spans="2:8" ht="15.75" thickBot="1" x14ac:dyDescent="0.3">
      <c r="B44" s="99"/>
      <c r="C44" s="100"/>
      <c r="D44" s="100"/>
      <c r="E44" s="100"/>
      <c r="F44" s="100"/>
      <c r="G44" s="100"/>
      <c r="H44" s="101"/>
    </row>
  </sheetData>
  <mergeCells count="61">
    <mergeCell ref="B43:H43"/>
    <mergeCell ref="E30:F30"/>
    <mergeCell ref="C30:D30"/>
    <mergeCell ref="C16:D16"/>
    <mergeCell ref="E16:F16"/>
    <mergeCell ref="E24:F24"/>
    <mergeCell ref="C24:D24"/>
    <mergeCell ref="C27:D27"/>
    <mergeCell ref="E27:F27"/>
    <mergeCell ref="C29:D29"/>
    <mergeCell ref="E29:F29"/>
    <mergeCell ref="C35:D35"/>
    <mergeCell ref="B42:H42"/>
    <mergeCell ref="C31:D31"/>
    <mergeCell ref="E31:F31"/>
    <mergeCell ref="C32:D32"/>
    <mergeCell ref="E32:F32"/>
    <mergeCell ref="E35:F35"/>
    <mergeCell ref="C36:D36"/>
    <mergeCell ref="C37:D37"/>
    <mergeCell ref="E37:F37"/>
    <mergeCell ref="C33:D33"/>
    <mergeCell ref="E33:F33"/>
    <mergeCell ref="B39:H39"/>
    <mergeCell ref="B40:H40"/>
    <mergeCell ref="B41:H41"/>
    <mergeCell ref="E36:F36"/>
    <mergeCell ref="C34:D34"/>
    <mergeCell ref="E34:F34"/>
    <mergeCell ref="E25:F25"/>
    <mergeCell ref="C25:D25"/>
    <mergeCell ref="C26:D26"/>
    <mergeCell ref="E26:F26"/>
    <mergeCell ref="C28:D28"/>
    <mergeCell ref="E28:F28"/>
    <mergeCell ref="C23:D23"/>
    <mergeCell ref="C19:D19"/>
    <mergeCell ref="C21:D21"/>
    <mergeCell ref="C22:D22"/>
    <mergeCell ref="E19:F19"/>
    <mergeCell ref="E21:F21"/>
    <mergeCell ref="E22:F22"/>
    <mergeCell ref="E23:F23"/>
    <mergeCell ref="C20:D20"/>
    <mergeCell ref="E20:F20"/>
    <mergeCell ref="E17:F17"/>
    <mergeCell ref="C18:D18"/>
    <mergeCell ref="E18:F18"/>
    <mergeCell ref="B2:H2"/>
    <mergeCell ref="B4:H5"/>
    <mergeCell ref="B6:H6"/>
    <mergeCell ref="B9:H10"/>
    <mergeCell ref="C12:D12"/>
    <mergeCell ref="E12:F12"/>
    <mergeCell ref="B7:H7"/>
    <mergeCell ref="C13:D13"/>
    <mergeCell ref="E13:F13"/>
    <mergeCell ref="C15:D15"/>
    <mergeCell ref="E15:F15"/>
    <mergeCell ref="C14:D14"/>
    <mergeCell ref="E14:F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2060"/>
  </sheetPr>
  <dimension ref="A1:BR44"/>
  <sheetViews>
    <sheetView tabSelected="1" topLeftCell="Z5" zoomScale="80" zoomScaleNormal="80" workbookViewId="0">
      <selection activeCell="AL9" sqref="AL9:AL17"/>
    </sheetView>
  </sheetViews>
  <sheetFormatPr baseColWidth="10" defaultColWidth="11.42578125" defaultRowHeight="16.5" x14ac:dyDescent="0.3"/>
  <cols>
    <col min="1" max="1" width="4" style="127" bestFit="1" customWidth="1"/>
    <col min="2" max="2" width="24.28515625" style="127" customWidth="1"/>
    <col min="3" max="3" width="61.28515625" style="127" customWidth="1"/>
    <col min="4" max="4" width="47" style="127" customWidth="1"/>
    <col min="5" max="5" width="53.7109375" style="110" customWidth="1"/>
    <col min="6" max="6" width="47.7109375" style="110" customWidth="1"/>
    <col min="7" max="8" width="19" style="128" customWidth="1"/>
    <col min="9" max="9" width="17.85546875" style="110" customWidth="1"/>
    <col min="10" max="10" width="16.5703125" style="110" customWidth="1"/>
    <col min="11" max="11" width="6.28515625" style="110" bestFit="1" customWidth="1"/>
    <col min="12" max="12" width="27.28515625" style="110" bestFit="1" customWidth="1"/>
    <col min="13" max="13" width="16.7109375" style="110" customWidth="1"/>
    <col min="14" max="14" width="17.5703125" style="110" customWidth="1"/>
    <col min="15" max="15" width="6.28515625" style="110" bestFit="1" customWidth="1"/>
    <col min="16" max="16" width="16" style="110" customWidth="1"/>
    <col min="17" max="17" width="5.85546875" style="110" customWidth="1"/>
    <col min="18" max="18" width="31" style="110" customWidth="1"/>
    <col min="19" max="19" width="15.140625" style="110" bestFit="1" customWidth="1"/>
    <col min="20" max="20" width="6.85546875" style="110" customWidth="1"/>
    <col min="21" max="21" width="5" style="110" customWidth="1"/>
    <col min="22" max="22" width="5.5703125" style="110" customWidth="1"/>
    <col min="23" max="23" width="7.140625" style="110" customWidth="1"/>
    <col min="24" max="24" width="6.7109375" style="110" customWidth="1"/>
    <col min="25" max="25" width="7.5703125" style="110" customWidth="1"/>
    <col min="26" max="26" width="8" style="110" customWidth="1"/>
    <col min="27" max="27" width="8.7109375" style="110" customWidth="1"/>
    <col min="28" max="28" width="10.42578125" style="110" customWidth="1"/>
    <col min="29" max="29" width="9.28515625" style="110" customWidth="1"/>
    <col min="30" max="30" width="9.140625" style="110" customWidth="1"/>
    <col min="31" max="31" width="8.42578125" style="110" customWidth="1"/>
    <col min="32" max="32" width="7.28515625" style="110" customWidth="1"/>
    <col min="33" max="33" width="48" style="110" customWidth="1"/>
    <col min="34" max="34" width="24" style="110" customWidth="1"/>
    <col min="35" max="35" width="23.5703125" style="110" customWidth="1"/>
    <col min="36" max="36" width="20.5703125" style="110" customWidth="1"/>
    <col min="37" max="37" width="18.5703125" style="110" customWidth="1"/>
    <col min="38" max="38" width="21" style="110" customWidth="1"/>
    <col min="39" max="16384" width="11.42578125" style="110"/>
  </cols>
  <sheetData>
    <row r="1" spans="1:70" ht="35.25" customHeight="1" x14ac:dyDescent="0.3">
      <c r="A1" s="199" t="s">
        <v>137</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1"/>
      <c r="AM1" s="144"/>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row>
    <row r="2" spans="1:70" ht="24" customHeight="1" x14ac:dyDescent="0.3">
      <c r="A2" s="202" t="s">
        <v>226</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4"/>
      <c r="AM2" s="144"/>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row>
    <row r="3" spans="1:70" ht="51" customHeight="1" x14ac:dyDescent="0.3">
      <c r="A3" s="202" t="s">
        <v>227</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4"/>
      <c r="AM3" s="144"/>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row>
    <row r="4" spans="1:70" ht="63.75" customHeight="1" x14ac:dyDescent="0.3">
      <c r="A4" s="202" t="s">
        <v>228</v>
      </c>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4"/>
      <c r="AM4" s="144"/>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row>
    <row r="5" spans="1:70" x14ac:dyDescent="0.3">
      <c r="A5" s="141"/>
      <c r="B5" s="141"/>
      <c r="C5" s="141"/>
      <c r="D5" s="141"/>
      <c r="E5" s="142"/>
      <c r="F5" s="142"/>
      <c r="G5" s="143"/>
      <c r="H5" s="143"/>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row>
    <row r="6" spans="1:70" ht="30" customHeight="1" x14ac:dyDescent="0.3">
      <c r="A6" s="231" t="s">
        <v>133</v>
      </c>
      <c r="B6" s="231"/>
      <c r="C6" s="231"/>
      <c r="D6" s="231"/>
      <c r="E6" s="231"/>
      <c r="F6" s="231"/>
      <c r="G6" s="231"/>
      <c r="H6" s="231"/>
      <c r="I6" s="231"/>
      <c r="J6" s="231" t="s">
        <v>134</v>
      </c>
      <c r="K6" s="231"/>
      <c r="L6" s="231"/>
      <c r="M6" s="231"/>
      <c r="N6" s="231"/>
      <c r="O6" s="231"/>
      <c r="P6" s="231"/>
      <c r="Q6" s="231" t="s">
        <v>135</v>
      </c>
      <c r="R6" s="231"/>
      <c r="S6" s="231"/>
      <c r="T6" s="231"/>
      <c r="U6" s="231"/>
      <c r="V6" s="231"/>
      <c r="W6" s="231"/>
      <c r="X6" s="231"/>
      <c r="Y6" s="231"/>
      <c r="Z6" s="231" t="s">
        <v>136</v>
      </c>
      <c r="AA6" s="231"/>
      <c r="AB6" s="231"/>
      <c r="AC6" s="231"/>
      <c r="AD6" s="231"/>
      <c r="AE6" s="231"/>
      <c r="AF6" s="231"/>
      <c r="AG6" s="231" t="s">
        <v>33</v>
      </c>
      <c r="AH6" s="231"/>
      <c r="AI6" s="231"/>
      <c r="AJ6" s="231"/>
      <c r="AK6" s="231"/>
      <c r="AL6" s="231"/>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row>
    <row r="7" spans="1:70" ht="30" customHeight="1" x14ac:dyDescent="0.3">
      <c r="A7" s="229" t="s">
        <v>0</v>
      </c>
      <c r="B7" s="133"/>
      <c r="C7" s="133"/>
      <c r="D7" s="217" t="s">
        <v>193</v>
      </c>
      <c r="E7" s="217" t="s">
        <v>199</v>
      </c>
      <c r="F7" s="132"/>
      <c r="G7" s="217" t="s">
        <v>46</v>
      </c>
      <c r="H7" s="205" t="s">
        <v>201</v>
      </c>
      <c r="I7" s="230" t="s">
        <v>129</v>
      </c>
      <c r="J7" s="217" t="s">
        <v>32</v>
      </c>
      <c r="K7" s="231" t="s">
        <v>4</v>
      </c>
      <c r="L7" s="217" t="s">
        <v>83</v>
      </c>
      <c r="M7" s="217" t="s">
        <v>88</v>
      </c>
      <c r="N7" s="217" t="s">
        <v>41</v>
      </c>
      <c r="O7" s="231" t="s">
        <v>4</v>
      </c>
      <c r="P7" s="217" t="s">
        <v>44</v>
      </c>
      <c r="Q7" s="216" t="s">
        <v>10</v>
      </c>
      <c r="R7" s="217" t="s">
        <v>156</v>
      </c>
      <c r="S7" s="217" t="s">
        <v>11</v>
      </c>
      <c r="T7" s="217" t="s">
        <v>7</v>
      </c>
      <c r="U7" s="217"/>
      <c r="V7" s="217"/>
      <c r="W7" s="217"/>
      <c r="X7" s="217"/>
      <c r="Y7" s="217"/>
      <c r="Z7" s="216" t="s">
        <v>132</v>
      </c>
      <c r="AA7" s="216" t="s">
        <v>42</v>
      </c>
      <c r="AB7" s="216" t="s">
        <v>4</v>
      </c>
      <c r="AC7" s="216" t="s">
        <v>43</v>
      </c>
      <c r="AD7" s="216" t="s">
        <v>4</v>
      </c>
      <c r="AE7" s="216" t="s">
        <v>45</v>
      </c>
      <c r="AF7" s="216" t="s">
        <v>28</v>
      </c>
      <c r="AG7" s="217" t="s">
        <v>33</v>
      </c>
      <c r="AH7" s="217" t="s">
        <v>34</v>
      </c>
      <c r="AI7" s="217" t="s">
        <v>35</v>
      </c>
      <c r="AJ7" s="217" t="s">
        <v>37</v>
      </c>
      <c r="AK7" s="217" t="s">
        <v>36</v>
      </c>
      <c r="AL7" s="217" t="s">
        <v>38</v>
      </c>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row>
    <row r="8" spans="1:70" s="112" customFormat="1" ht="30" customHeight="1" x14ac:dyDescent="0.25">
      <c r="A8" s="229"/>
      <c r="B8" s="134" t="s">
        <v>190</v>
      </c>
      <c r="C8" s="134" t="s">
        <v>202</v>
      </c>
      <c r="D8" s="217"/>
      <c r="E8" s="217"/>
      <c r="F8" s="132" t="s">
        <v>198</v>
      </c>
      <c r="G8" s="217"/>
      <c r="H8" s="206"/>
      <c r="I8" s="230"/>
      <c r="J8" s="217"/>
      <c r="K8" s="231"/>
      <c r="L8" s="217"/>
      <c r="M8" s="217"/>
      <c r="N8" s="231"/>
      <c r="O8" s="231"/>
      <c r="P8" s="217"/>
      <c r="Q8" s="216"/>
      <c r="R8" s="217"/>
      <c r="S8" s="217"/>
      <c r="T8" s="129" t="s">
        <v>12</v>
      </c>
      <c r="U8" s="129" t="s">
        <v>16</v>
      </c>
      <c r="V8" s="129" t="s">
        <v>27</v>
      </c>
      <c r="W8" s="129" t="s">
        <v>17</v>
      </c>
      <c r="X8" s="129" t="s">
        <v>20</v>
      </c>
      <c r="Y8" s="129" t="s">
        <v>23</v>
      </c>
      <c r="Z8" s="216"/>
      <c r="AA8" s="216"/>
      <c r="AB8" s="216"/>
      <c r="AC8" s="216"/>
      <c r="AD8" s="216"/>
      <c r="AE8" s="216"/>
      <c r="AF8" s="216"/>
      <c r="AG8" s="217"/>
      <c r="AH8" s="217"/>
      <c r="AI8" s="217"/>
      <c r="AJ8" s="217"/>
      <c r="AK8" s="217"/>
      <c r="AL8" s="217"/>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row>
    <row r="9" spans="1:70" s="125" customFormat="1" ht="57.75" customHeight="1" x14ac:dyDescent="0.25">
      <c r="A9" s="221">
        <v>1</v>
      </c>
      <c r="B9" s="213"/>
      <c r="C9" s="213" t="s">
        <v>236</v>
      </c>
      <c r="D9" s="222" t="s">
        <v>229</v>
      </c>
      <c r="E9" s="225" t="s">
        <v>230</v>
      </c>
      <c r="F9" s="207" t="s">
        <v>231</v>
      </c>
      <c r="G9" s="218" t="s">
        <v>213</v>
      </c>
      <c r="H9" s="208" t="s">
        <v>214</v>
      </c>
      <c r="I9" s="219">
        <v>365</v>
      </c>
      <c r="J9" s="220" t="str">
        <f>IF(I9&lt;=0,"",IF(I9&lt;=2,"Muy Baja",IF(I9&lt;=24,"Baja",IF(I9&lt;=500,"Media",IF(I9&lt;=5000,"Alta","Muy Alta")))))</f>
        <v>Media</v>
      </c>
      <c r="K9" s="211">
        <v>0.6</v>
      </c>
      <c r="L9" s="228" t="s">
        <v>149</v>
      </c>
      <c r="M9" s="211" t="str">
        <f ca="1">IF(NOT(ISERROR(MATCH(L9,'Tabla Impacto'!$B$221:$B$223,0))),'Tabla Impacto'!$F$223&amp;"Por favor no seleccionar los criterios de impacto(Afectación Económica o presupuestal y Pérdida Reputacional)",L9)</f>
        <v xml:space="preserve">     El riesgo afecta la imagen de de la entidad con efecto publicitario sostenido a nivel de sector administrativo, nivel departamental o municipal</v>
      </c>
      <c r="N9" s="220" t="str">
        <f ca="1">IF(OR(M9='Tabla Impacto'!$C$11,M9='Tabla Impacto'!$D$11),"Leve",IF(OR(M9='Tabla Impacto'!$C$12,M9='Tabla Impacto'!$D$12),"Menor",IF(OR(M9='Tabla Impacto'!$C$13,M9='Tabla Impacto'!$D$13),"Moderado",IF(OR(M9='Tabla Impacto'!$C$14,M9='Tabla Impacto'!$D$14),"Mayor",IF(OR(M9='Tabla Impacto'!$C$15,M9='Tabla Impacto'!$D$15),"Catastrófico","")))))</f>
        <v>Mayor</v>
      </c>
      <c r="O9" s="211">
        <f ca="1">IF(N9="","",IF(N9="Leve",0.2,IF(N9="Menor",0.4,IF(N9="Moderado",0.6,IF(N9="Mayor",0.8,IF(N9="Catastrófico",1,))))))</f>
        <v>0.8</v>
      </c>
      <c r="P9" s="212" t="s">
        <v>77</v>
      </c>
      <c r="Q9" s="113">
        <v>1</v>
      </c>
      <c r="R9" s="114" t="s">
        <v>232</v>
      </c>
      <c r="S9" s="115" t="s">
        <v>3</v>
      </c>
      <c r="T9" s="116" t="s">
        <v>13</v>
      </c>
      <c r="U9" s="116" t="s">
        <v>8</v>
      </c>
      <c r="V9" s="117">
        <v>0.25</v>
      </c>
      <c r="W9" s="116" t="s">
        <v>18</v>
      </c>
      <c r="X9" s="116" t="s">
        <v>21</v>
      </c>
      <c r="Y9" s="116" t="s">
        <v>115</v>
      </c>
      <c r="Z9" s="118">
        <f>IFERROR(IF(S9="Probabilidad",(K9-(+K9*V9)),IF(S9="Impacto",K9,"")),"")</f>
        <v>0.44999999999999996</v>
      </c>
      <c r="AA9" s="119" t="str">
        <f>IFERROR(IF(Z9="","",IF(Z9&lt;=0.2,"Muy Baja",IF(Z9&lt;=0.4,"Baja",IF(Z9&lt;=0.6,"Media",IF(Z9&lt;=0.8,"Alta","Muy Alta"))))),"")</f>
        <v>Media</v>
      </c>
      <c r="AB9" s="117">
        <f>+Z9</f>
        <v>0.44999999999999996</v>
      </c>
      <c r="AC9" s="119" t="str">
        <f ca="1">IFERROR(IF(AD9="","",IF(AD9&lt;=0.2,"Leve",IF(AD9&lt;=0.4,"Menor",IF(AD9&lt;=0.6,"Moderado",IF(AD9&lt;=0.8,"Mayor","Catastrófico"))))),"")</f>
        <v>Mayor</v>
      </c>
      <c r="AD9" s="117">
        <f ca="1">IFERROR(IF(S9="Impacto",(O9-(+O9*V9)),IF(S9="Probabilidad",O9,"")),"")</f>
        <v>0.8</v>
      </c>
      <c r="AE9" s="120" t="str">
        <f ca="1">IFERROR(IF(OR(AND(AA9="Muy Baja",AC9="Leve"),AND(AA9="Muy Baja",AC9="Menor"),AND(AA9="Baja",AC9="Leve")),"Bajo",IF(OR(AND(AA9="Muy baja",AC9="Moderado"),AND(AA9="Baja",AC9="Menor"),AND(AA9="Baja",AC9="Moderado"),AND(AA9="Media",AC9="Leve"),AND(AA9="Media",AC9="Menor"),AND(AA9="Media",AC9="Moderado"),AND(AA9="Alta",AC9="Leve"),AND(AA9="Alta",AC9="Menor")),"Moderado",IF(OR(AND(AA9="Muy Baja",AC9="Mayor"),AND(AA9="Baja",AC9="Mayor"),AND(AA9="Media",AC9="Mayor"),AND(AA9="Alta",AC9="Moderado"),AND(AA9="Alta",AC9="Mayor"),AND(AA9="Muy Alta",AC9="Leve"),AND(AA9="Muy Alta",AC9="Menor"),AND(AA9="Muy Alta",AC9="Moderado"),AND(AA9="Muy Alta",AC9="Mayor")),"Alto",IF(OR(AND(AA9="Muy Baja",AC9="Catastrófico"),AND(AA9="Baja",AC9="Catastrófico"),AND(AA9="Media",AC9="Catastrófico"),AND(AA9="Alta",AC9="Catastrófico"),AND(AA9="Muy Alta",AC9="Catastrófico")),"Extremo","")))),"")</f>
        <v>Alto</v>
      </c>
      <c r="AF9" s="116" t="s">
        <v>130</v>
      </c>
      <c r="AG9" s="140" t="s">
        <v>235</v>
      </c>
      <c r="AH9" s="139" t="s">
        <v>222</v>
      </c>
      <c r="AI9" s="123">
        <v>44452</v>
      </c>
      <c r="AJ9" s="123">
        <v>44560</v>
      </c>
      <c r="AK9" s="121"/>
      <c r="AL9" s="122" t="s">
        <v>40</v>
      </c>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row>
    <row r="10" spans="1:70" ht="57.75" customHeight="1" x14ac:dyDescent="0.3">
      <c r="A10" s="221"/>
      <c r="B10" s="214"/>
      <c r="C10" s="214"/>
      <c r="D10" s="223"/>
      <c r="E10" s="226"/>
      <c r="F10" s="207"/>
      <c r="G10" s="218"/>
      <c r="H10" s="209"/>
      <c r="I10" s="219"/>
      <c r="J10" s="220"/>
      <c r="K10" s="211"/>
      <c r="L10" s="228"/>
      <c r="M10" s="211">
        <f ca="1">IF(NOT(ISERROR(MATCH(L10,_xlfn.ANCHORARRAY(#REF!),0))),#REF!&amp;"Por favor no seleccionar los criterios de impacto",L10)</f>
        <v>0</v>
      </c>
      <c r="N10" s="220"/>
      <c r="O10" s="211"/>
      <c r="P10" s="212"/>
      <c r="Q10" s="113">
        <v>2</v>
      </c>
      <c r="R10" s="114" t="s">
        <v>233</v>
      </c>
      <c r="S10" s="115" t="s">
        <v>3</v>
      </c>
      <c r="T10" s="116" t="s">
        <v>14</v>
      </c>
      <c r="U10" s="116" t="s">
        <v>8</v>
      </c>
      <c r="V10" s="117">
        <v>0.15</v>
      </c>
      <c r="W10" s="116" t="s">
        <v>19</v>
      </c>
      <c r="X10" s="116" t="s">
        <v>21</v>
      </c>
      <c r="Y10" s="116" t="s">
        <v>116</v>
      </c>
      <c r="Z10" s="118">
        <f>IFERROR(IF(AND(S9="Probabilidad",S10="Probabilidad"),(AB9-(+AB9*V10)),IF(S10="Probabilidad",(K9-(+K9*V10)),IF(S10="Impacto",AB9,""))),"")</f>
        <v>0.38249999999999995</v>
      </c>
      <c r="AA10" s="119" t="str">
        <f t="shared" ref="AA10:AA14" si="0">IFERROR(IF(Z10="","",IF(Z10&lt;=0.2,"Muy Baja",IF(Z10&lt;=0.4,"Baja",IF(Z10&lt;=0.6,"Media",IF(Z10&lt;=0.8,"Alta","Muy Alta"))))),"")</f>
        <v>Baja</v>
      </c>
      <c r="AB10" s="117">
        <f t="shared" ref="AB10:AB14" si="1">+Z10</f>
        <v>0.38249999999999995</v>
      </c>
      <c r="AC10" s="119" t="str">
        <f t="shared" ref="AC10:AC14" ca="1" si="2">IFERROR(IF(AD10="","",IF(AD10&lt;=0.2,"Leve",IF(AD10&lt;=0.4,"Menor",IF(AD10&lt;=0.6,"Moderado",IF(AD10&lt;=0.8,"Mayor","Catastrófico"))))),"")</f>
        <v>Mayor</v>
      </c>
      <c r="AD10" s="117">
        <f ca="1">IFERROR(IF(AND(S9="Impacto",S10="Impacto"),(AD9-(+AD9*V10)),IF(S10="Impacto",($O$9-(+$O$9*V10)),IF(S10="Probabilidad",AD9,""))),"")</f>
        <v>0.8</v>
      </c>
      <c r="AE10" s="120" t="str">
        <f t="shared" ref="AE10:AE14" ca="1" si="3">IFERROR(IF(OR(AND(AA10="Muy Baja",AC10="Leve"),AND(AA10="Muy Baja",AC10="Menor"),AND(AA10="Baja",AC10="Leve")),"Bajo",IF(OR(AND(AA10="Muy baja",AC10="Moderado"),AND(AA10="Baja",AC10="Menor"),AND(AA10="Baja",AC10="Moderado"),AND(AA10="Media",AC10="Leve"),AND(AA10="Media",AC10="Menor"),AND(AA10="Media",AC10="Moderado"),AND(AA10="Alta",AC10="Leve"),AND(AA10="Alta",AC10="Menor")),"Moderado",IF(OR(AND(AA10="Muy Baja",AC10="Mayor"),AND(AA10="Baja",AC10="Mayor"),AND(AA10="Media",AC10="Mayor"),AND(AA10="Alta",AC10="Moderado"),AND(AA10="Alta",AC10="Mayor"),AND(AA10="Muy Alta",AC10="Leve"),AND(AA10="Muy Alta",AC10="Menor"),AND(AA10="Muy Alta",AC10="Moderado"),AND(AA10="Muy Alta",AC10="Mayor")),"Alto",IF(OR(AND(AA10="Muy Baja",AC10="Catastrófico"),AND(AA10="Baja",AC10="Catastrófico"),AND(AA10="Media",AC10="Catastrófico"),AND(AA10="Alta",AC10="Catastrófico"),AND(AA10="Muy Alta",AC10="Catastrófico")),"Extremo","")))),"")</f>
        <v>Alto</v>
      </c>
      <c r="AF10" s="116" t="s">
        <v>130</v>
      </c>
      <c r="AG10" s="140" t="s">
        <v>235</v>
      </c>
      <c r="AH10" s="145" t="s">
        <v>222</v>
      </c>
      <c r="AI10" s="123">
        <v>44452</v>
      </c>
      <c r="AJ10" s="123">
        <v>44560</v>
      </c>
      <c r="AK10" s="121"/>
      <c r="AL10" s="122" t="s">
        <v>40</v>
      </c>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row>
    <row r="11" spans="1:70" ht="57.75" customHeight="1" x14ac:dyDescent="0.3">
      <c r="A11" s="221"/>
      <c r="B11" s="214"/>
      <c r="C11" s="214"/>
      <c r="D11" s="223"/>
      <c r="E11" s="226"/>
      <c r="F11" s="207"/>
      <c r="G11" s="218"/>
      <c r="H11" s="209"/>
      <c r="I11" s="219"/>
      <c r="J11" s="220"/>
      <c r="K11" s="211"/>
      <c r="L11" s="228"/>
      <c r="M11" s="211">
        <f ca="1">IF(NOT(ISERROR(MATCH(L11,_xlfn.ANCHORARRAY(#REF!),0))),#REF!&amp;"Por favor no seleccionar los criterios de impacto",L11)</f>
        <v>0</v>
      </c>
      <c r="N11" s="220"/>
      <c r="O11" s="211"/>
      <c r="P11" s="212"/>
      <c r="Q11" s="113">
        <v>3</v>
      </c>
      <c r="R11" s="126" t="s">
        <v>234</v>
      </c>
      <c r="S11" s="115" t="s">
        <v>3</v>
      </c>
      <c r="T11" s="116" t="s">
        <v>15</v>
      </c>
      <c r="U11" s="116" t="s">
        <v>8</v>
      </c>
      <c r="V11" s="117">
        <v>0.2</v>
      </c>
      <c r="W11" s="116" t="s">
        <v>18</v>
      </c>
      <c r="X11" s="116" t="s">
        <v>21</v>
      </c>
      <c r="Y11" s="116" t="s">
        <v>115</v>
      </c>
      <c r="Z11" s="118">
        <f>IFERROR(IF(AND(S10="Probabilidad",S11="Probabilidad"),(AB10-(+AB10*V11)),IF(AND(S10="Impacto",S11="Probabilidad"),(AB9-(+AB9*V11)),IF(S11="Impacto",AB10,""))),"")</f>
        <v>0.30599999999999994</v>
      </c>
      <c r="AA11" s="119" t="str">
        <f t="shared" si="0"/>
        <v>Baja</v>
      </c>
      <c r="AB11" s="117">
        <f t="shared" si="1"/>
        <v>0.30599999999999994</v>
      </c>
      <c r="AC11" s="119" t="str">
        <f t="shared" ca="1" si="2"/>
        <v>Mayor</v>
      </c>
      <c r="AD11" s="117">
        <f ca="1">IFERROR(IF(AND(S10="Impacto",S11="Impacto"),(AD10-(+AD10*V11)),IF(AND(S10="Probabilidad",S11="Impacto"),(AD9-(+AD9*V11)),IF(S11="Probabilidad",AD10,""))),"")</f>
        <v>0.8</v>
      </c>
      <c r="AE11" s="120" t="str">
        <f t="shared" ca="1" si="3"/>
        <v>Alto</v>
      </c>
      <c r="AF11" s="116" t="s">
        <v>130</v>
      </c>
      <c r="AG11" s="140" t="s">
        <v>235</v>
      </c>
      <c r="AH11" s="139" t="s">
        <v>222</v>
      </c>
      <c r="AI11" s="123">
        <v>44452</v>
      </c>
      <c r="AJ11" s="123">
        <v>44560</v>
      </c>
      <c r="AK11" s="121"/>
      <c r="AL11" s="153" t="s">
        <v>40</v>
      </c>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row>
    <row r="12" spans="1:70" ht="57.75" hidden="1" customHeight="1" x14ac:dyDescent="0.3">
      <c r="A12" s="221"/>
      <c r="B12" s="214"/>
      <c r="C12" s="214"/>
      <c r="D12" s="223"/>
      <c r="E12" s="226"/>
      <c r="F12" s="207"/>
      <c r="G12" s="218"/>
      <c r="H12" s="209"/>
      <c r="I12" s="219"/>
      <c r="J12" s="220"/>
      <c r="K12" s="211"/>
      <c r="L12" s="228"/>
      <c r="M12" s="211">
        <f ca="1">IF(NOT(ISERROR(MATCH(L12,_xlfn.ANCHORARRAY(#REF!),0))),#REF!&amp;"Por favor no seleccionar los criterios de impacto",L12)</f>
        <v>0</v>
      </c>
      <c r="N12" s="220"/>
      <c r="O12" s="211"/>
      <c r="P12" s="212"/>
      <c r="Q12" s="113">
        <v>4</v>
      </c>
      <c r="R12" s="114"/>
      <c r="S12" s="115"/>
      <c r="T12" s="116"/>
      <c r="U12" s="116"/>
      <c r="V12" s="117"/>
      <c r="W12" s="116"/>
      <c r="X12" s="116"/>
      <c r="Y12" s="116"/>
      <c r="Z12" s="118" t="str">
        <f t="shared" ref="Z12:Z14" si="4">IFERROR(IF(AND(S11="Probabilidad",S12="Probabilidad"),(AB11-(+AB11*V12)),IF(AND(S11="Impacto",S12="Probabilidad"),(AB10-(+AB10*V12)),IF(S12="Impacto",AB11,""))),"")</f>
        <v/>
      </c>
      <c r="AA12" s="119" t="str">
        <f t="shared" si="0"/>
        <v/>
      </c>
      <c r="AB12" s="117" t="str">
        <f t="shared" si="1"/>
        <v/>
      </c>
      <c r="AC12" s="119" t="str">
        <f t="shared" si="2"/>
        <v/>
      </c>
      <c r="AD12" s="117" t="str">
        <f t="shared" ref="AD12:AD14" si="5">IFERROR(IF(AND(S11="Impacto",S12="Impacto"),(AD11-(+AD11*V12)),IF(AND(S11="Probabilidad",S12="Impacto"),(AD10-(+AD10*V12)),IF(S12="Probabilidad",AD11,""))),"")</f>
        <v/>
      </c>
      <c r="AE12" s="120" t="str">
        <f>IFERROR(IF(OR(AND(AA12="Muy Baja",AC12="Leve"),AND(AA12="Muy Baja",AC12="Menor"),AND(AA12="Baja",AC12="Leve")),"Bajo",IF(OR(AND(AA12="Muy baja",AC12="Moderado"),AND(AA12="Baja",AC12="Menor"),AND(AA12="Baja",AC12="Moderado"),AND(AA12="Media",AC12="Leve"),AND(AA12="Media",AC12="Menor"),AND(AA12="Media",AC12="Moderado"),AND(AA12="Alta",AC12="Leve"),AND(AA12="Alta",AC12="Menor")),"Moderado",IF(OR(AND(AA12="Muy Baja",AC12="Mayor"),AND(AA12="Baja",AC12="Mayor"),AND(AA12="Media",AC12="Mayor"),AND(AA12="Alta",AC12="Moderado"),AND(AA12="Alta",AC12="Mayor"),AND(AA12="Muy Alta",AC12="Leve"),AND(AA12="Muy Alta",AC12="Menor"),AND(AA12="Muy Alta",AC12="Moderado"),AND(AA12="Muy Alta",AC12="Mayor")),"Alto",IF(OR(AND(AA12="Muy Baja",AC12="Catastrófico"),AND(AA12="Baja",AC12="Catastrófico"),AND(AA12="Media",AC12="Catastrófico"),AND(AA12="Alta",AC12="Catastrófico"),AND(AA12="Muy Alta",AC12="Catastrófico")),"Extremo","")))),"")</f>
        <v/>
      </c>
      <c r="AF12" s="116"/>
      <c r="AG12" s="121"/>
      <c r="AH12" s="122"/>
      <c r="AI12" s="123"/>
      <c r="AJ12" s="123"/>
      <c r="AK12" s="121"/>
      <c r="AL12" s="122"/>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row>
    <row r="13" spans="1:70" ht="57.75" hidden="1" customHeight="1" x14ac:dyDescent="0.3">
      <c r="A13" s="221"/>
      <c r="B13" s="214"/>
      <c r="C13" s="214"/>
      <c r="D13" s="223"/>
      <c r="E13" s="226"/>
      <c r="F13" s="207"/>
      <c r="G13" s="218"/>
      <c r="H13" s="209"/>
      <c r="I13" s="219"/>
      <c r="J13" s="220"/>
      <c r="K13" s="211"/>
      <c r="L13" s="228"/>
      <c r="M13" s="211">
        <f ca="1">IF(NOT(ISERROR(MATCH(L13,_xlfn.ANCHORARRAY(#REF!),0))),#REF!&amp;"Por favor no seleccionar los criterios de impacto",L13)</f>
        <v>0</v>
      </c>
      <c r="N13" s="220"/>
      <c r="O13" s="211"/>
      <c r="P13" s="212"/>
      <c r="Q13" s="113">
        <v>5</v>
      </c>
      <c r="R13" s="114"/>
      <c r="S13" s="115" t="str">
        <f t="shared" ref="S13" si="6">IF(OR(T13="Preventivo",T13="Detectivo"),"Probabilidad",IF(T13="Correctivo","Impacto",""))</f>
        <v/>
      </c>
      <c r="T13" s="116"/>
      <c r="U13" s="116"/>
      <c r="V13" s="117" t="str">
        <f t="shared" ref="V13:V14" si="7">IF(AND(T13="Preventivo",U13="Automático"),"50%",IF(AND(T13="Preventivo",U13="Manual"),"40%",IF(AND(T13="Detectivo",U13="Automático"),"40%",IF(AND(T13="Detectivo",U13="Manual"),"30%",IF(AND(T13="Correctivo",U13="Automático"),"35%",IF(AND(T13="Correctivo",U13="Manual"),"25%",""))))))</f>
        <v/>
      </c>
      <c r="W13" s="116"/>
      <c r="X13" s="116"/>
      <c r="Y13" s="116"/>
      <c r="Z13" s="118" t="str">
        <f t="shared" si="4"/>
        <v/>
      </c>
      <c r="AA13" s="119" t="str">
        <f t="shared" si="0"/>
        <v/>
      </c>
      <c r="AB13" s="117" t="str">
        <f t="shared" si="1"/>
        <v/>
      </c>
      <c r="AC13" s="119" t="str">
        <f t="shared" si="2"/>
        <v/>
      </c>
      <c r="AD13" s="117" t="str">
        <f t="shared" si="5"/>
        <v/>
      </c>
      <c r="AE13" s="120" t="str">
        <f t="shared" si="3"/>
        <v/>
      </c>
      <c r="AF13" s="116"/>
      <c r="AG13" s="121"/>
      <c r="AH13" s="122"/>
      <c r="AI13" s="123"/>
      <c r="AJ13" s="123"/>
      <c r="AK13" s="121"/>
      <c r="AL13" s="122"/>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row>
    <row r="14" spans="1:70" ht="57.75" hidden="1" customHeight="1" x14ac:dyDescent="0.3">
      <c r="A14" s="221"/>
      <c r="B14" s="215"/>
      <c r="C14" s="215"/>
      <c r="D14" s="224"/>
      <c r="E14" s="227"/>
      <c r="F14" s="207"/>
      <c r="G14" s="218"/>
      <c r="H14" s="210"/>
      <c r="I14" s="219"/>
      <c r="J14" s="220"/>
      <c r="K14" s="211"/>
      <c r="L14" s="228"/>
      <c r="M14" s="211">
        <f ca="1">IF(NOT(ISERROR(MATCH(L14,_xlfn.ANCHORARRAY(#REF!),0))),#REF!&amp;"Por favor no seleccionar los criterios de impacto",L14)</f>
        <v>0</v>
      </c>
      <c r="N14" s="220"/>
      <c r="O14" s="211"/>
      <c r="P14" s="212"/>
      <c r="Q14" s="113">
        <v>6</v>
      </c>
      <c r="R14" s="114"/>
      <c r="S14" s="115" t="str">
        <f t="shared" ref="S14" si="8">IF(OR(T14="Preventivo",T14="Detectivo"),"Probabilidad",IF(T14="Correctivo","Impacto",""))</f>
        <v/>
      </c>
      <c r="T14" s="116"/>
      <c r="U14" s="116"/>
      <c r="V14" s="117" t="str">
        <f t="shared" si="7"/>
        <v/>
      </c>
      <c r="W14" s="116"/>
      <c r="X14" s="116"/>
      <c r="Y14" s="116"/>
      <c r="Z14" s="118" t="str">
        <f t="shared" si="4"/>
        <v/>
      </c>
      <c r="AA14" s="119" t="str">
        <f t="shared" si="0"/>
        <v/>
      </c>
      <c r="AB14" s="117" t="str">
        <f t="shared" si="1"/>
        <v/>
      </c>
      <c r="AC14" s="119" t="str">
        <f t="shared" si="2"/>
        <v/>
      </c>
      <c r="AD14" s="117" t="str">
        <f t="shared" si="5"/>
        <v/>
      </c>
      <c r="AE14" s="120" t="str">
        <f t="shared" si="3"/>
        <v/>
      </c>
      <c r="AF14" s="116"/>
      <c r="AG14" s="121"/>
      <c r="AH14" s="122"/>
      <c r="AI14" s="123"/>
      <c r="AJ14" s="123"/>
      <c r="AK14" s="121"/>
      <c r="AL14" s="122"/>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row>
    <row r="15" spans="1:70" s="125" customFormat="1" ht="39.950000000000003" customHeight="1" x14ac:dyDescent="0.25">
      <c r="A15" s="221">
        <v>1</v>
      </c>
      <c r="B15" s="213"/>
      <c r="C15" s="213" t="s">
        <v>237</v>
      </c>
      <c r="D15" s="222" t="s">
        <v>223</v>
      </c>
      <c r="E15" s="225" t="s">
        <v>212</v>
      </c>
      <c r="F15" s="207" t="s">
        <v>238</v>
      </c>
      <c r="G15" s="218" t="s">
        <v>211</v>
      </c>
      <c r="H15" s="208" t="s">
        <v>214</v>
      </c>
      <c r="I15" s="219">
        <v>360</v>
      </c>
      <c r="J15" s="220" t="str">
        <f>IF(I15&lt;=0,"",IF(I15&lt;=2,"Muy Baja",IF(I15&lt;=24,"Baja",IF(I15&lt;=500,"Media",IF(I15&lt;=5000,"Alta","Muy Alta")))))</f>
        <v>Media</v>
      </c>
      <c r="K15" s="211">
        <f>IF(J15="","",IF(J15="Muy Baja",0.2,IF(J15="Baja",0.4,IF(J15="Media",0.6,IF(J15="Alta",0.8,IF(J15="Muy Alta",1,))))))</f>
        <v>0.6</v>
      </c>
      <c r="L15" s="228" t="s">
        <v>148</v>
      </c>
      <c r="M15" s="211" t="str">
        <f ca="1">IF(NOT(ISERROR(MATCH(L15,'Tabla Impacto'!$B$221:$B$223,0))),'Tabla Impacto'!$F$223&amp;"Por favor no seleccionar los criterios de impacto(Afectación Económica o presupuestal y Pérdida Reputacional)",L15)</f>
        <v xml:space="preserve">     El riesgo afecta la imagen de la entidad con algunos usuarios de relevancia frente al logro de los objetivos</v>
      </c>
      <c r="N15" s="220" t="str">
        <f ca="1">IF(OR(M15='Tabla Impacto'!$C$11,M15='Tabla Impacto'!$D$11),"Leve",IF(OR(M15='Tabla Impacto'!$C$12,M15='Tabla Impacto'!$D$12),"Menor",IF(OR(M15='Tabla Impacto'!$C$13,M15='Tabla Impacto'!$D$13),"Moderado",IF(OR(M15='Tabla Impacto'!$C$14,M15='Tabla Impacto'!$D$14),"Mayor",IF(OR(M15='Tabla Impacto'!$C$15,M15='Tabla Impacto'!$D$15),"Catastrófico","")))))</f>
        <v>Moderado</v>
      </c>
      <c r="O15" s="211">
        <f ca="1">IF(N15="","",IF(N15="Leve",0.2,IF(N15="Menor",0.4,IF(N15="Moderado",0.6,IF(N15="Mayor",0.8,IF(N15="Catastrófico",1,))))))</f>
        <v>0.6</v>
      </c>
      <c r="P15" s="212" t="s">
        <v>77</v>
      </c>
      <c r="Q15" s="146">
        <v>1</v>
      </c>
      <c r="R15" s="114" t="s">
        <v>215</v>
      </c>
      <c r="S15" s="115" t="str">
        <f>IF(OR(T15="Preventivo",T15="Detectivo"),"Probabilidad",IF(T15="Correctivo","Impacto",""))</f>
        <v>Probabilidad</v>
      </c>
      <c r="T15" s="116" t="s">
        <v>13</v>
      </c>
      <c r="U15" s="116" t="s">
        <v>8</v>
      </c>
      <c r="V15" s="117">
        <v>0.25</v>
      </c>
      <c r="W15" s="116" t="s">
        <v>19</v>
      </c>
      <c r="X15" s="116" t="s">
        <v>21</v>
      </c>
      <c r="Y15" s="116" t="s">
        <v>115</v>
      </c>
      <c r="Z15" s="118">
        <f>IFERROR(IF(S15="Probabilidad",(K15-(+K15*V15)),IF(S15="Impacto",K15,"")),"")</f>
        <v>0.44999999999999996</v>
      </c>
      <c r="AA15" s="119" t="str">
        <f>IFERROR(IF(Z15="","",IF(Z15&lt;=0.2,"Muy Baja",IF(Z15&lt;=0.4,"Baja",IF(Z15&lt;=0.6,"Media",IF(Z15&lt;=0.8,"Alta","Muy Alta"))))),"")</f>
        <v>Media</v>
      </c>
      <c r="AB15" s="117">
        <f>+Z15</f>
        <v>0.44999999999999996</v>
      </c>
      <c r="AC15" s="119" t="str">
        <f ca="1">IFERROR(IF(AD15="","",IF(AD15&lt;=0.2,"Leve",IF(AD15&lt;=0.4,"Menor",IF(AD15&lt;=0.6,"Moderado",IF(AD15&lt;=0.8,"Mayor","Catastrófico"))))),"")</f>
        <v>Moderado</v>
      </c>
      <c r="AD15" s="117">
        <f ca="1">IFERROR(IF(S15="Impacto",(O15-(+O15*V15)),IF(S15="Probabilidad",O15,"")),"")</f>
        <v>0.6</v>
      </c>
      <c r="AE15" s="120" t="str">
        <f ca="1">IFERROR(IF(OR(AND(AA15="Muy Baja",AC15="Leve"),AND(AA15="Muy Baja",AC15="Menor"),AND(AA15="Baja",AC15="Leve")),"Bajo",IF(OR(AND(AA15="Muy baja",AC15="Moderado"),AND(AA15="Baja",AC15="Menor"),AND(AA15="Baja",AC15="Moderado"),AND(AA15="Media",AC15="Leve"),AND(AA15="Media",AC15="Menor"),AND(AA15="Media",AC15="Moderado"),AND(AA15="Alta",AC15="Leve"),AND(AA15="Alta",AC15="Menor")),"Moderado",IF(OR(AND(AA15="Muy Baja",AC15="Mayor"),AND(AA15="Baja",AC15="Mayor"),AND(AA15="Media",AC15="Mayor"),AND(AA15="Alta",AC15="Moderado"),AND(AA15="Alta",AC15="Mayor"),AND(AA15="Muy Alta",AC15="Leve"),AND(AA15="Muy Alta",AC15="Menor"),AND(AA15="Muy Alta",AC15="Moderado"),AND(AA15="Muy Alta",AC15="Mayor")),"Alto",IF(OR(AND(AA15="Muy Baja",AC15="Catastrófico"),AND(AA15="Baja",AC15="Catastrófico"),AND(AA15="Media",AC15="Catastrófico"),AND(AA15="Alta",AC15="Catastrófico"),AND(AA15="Muy Alta",AC15="Catastrófico")),"Extremo","")))),"")</f>
        <v>Moderado</v>
      </c>
      <c r="AF15" s="116" t="s">
        <v>130</v>
      </c>
      <c r="AG15" s="140" t="s">
        <v>217</v>
      </c>
      <c r="AH15" s="147" t="s">
        <v>210</v>
      </c>
      <c r="AI15" s="123">
        <v>44452</v>
      </c>
      <c r="AJ15" s="123">
        <v>44560</v>
      </c>
      <c r="AK15" s="147"/>
      <c r="AL15" s="148" t="s">
        <v>40</v>
      </c>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row>
    <row r="16" spans="1:70" ht="39.950000000000003" customHeight="1" x14ac:dyDescent="0.3">
      <c r="A16" s="221"/>
      <c r="B16" s="214"/>
      <c r="C16" s="214"/>
      <c r="D16" s="223"/>
      <c r="E16" s="226"/>
      <c r="F16" s="207"/>
      <c r="G16" s="218"/>
      <c r="H16" s="209"/>
      <c r="I16" s="219"/>
      <c r="J16" s="220"/>
      <c r="K16" s="211"/>
      <c r="L16" s="228"/>
      <c r="M16" s="211">
        <f ca="1">IF(NOT(ISERROR(MATCH(L16,_xlfn.ANCHORARRAY(#REF!),0))),#REF!&amp;"Por favor no seleccionar los criterios de impacto",L16)</f>
        <v>0</v>
      </c>
      <c r="N16" s="220"/>
      <c r="O16" s="211"/>
      <c r="P16" s="212"/>
      <c r="Q16" s="146">
        <v>2</v>
      </c>
      <c r="R16" s="114" t="s">
        <v>216</v>
      </c>
      <c r="S16" s="115" t="str">
        <f>IF(OR(T16="Preventivo",T16="Detectivo"),"Probabilidad",IF(T16="Correctivo","Impacto",""))</f>
        <v>Probabilidad</v>
      </c>
      <c r="T16" s="116" t="s">
        <v>13</v>
      </c>
      <c r="U16" s="116" t="s">
        <v>8</v>
      </c>
      <c r="V16" s="117">
        <v>0.25</v>
      </c>
      <c r="W16" s="116" t="s">
        <v>19</v>
      </c>
      <c r="X16" s="116" t="s">
        <v>21</v>
      </c>
      <c r="Y16" s="116" t="s">
        <v>115</v>
      </c>
      <c r="Z16" s="118">
        <f>IFERROR(IF(AND(S15="Probabilidad",S16="Probabilidad"),(AB15-(+AB15*V16)),IF(S16="Probabilidad",(K15-(+K15*V16)),IF(S16="Impacto",AB15,""))),"")</f>
        <v>0.33749999999999997</v>
      </c>
      <c r="AA16" s="119" t="str">
        <f t="shared" ref="AA16:AA20" si="9">IFERROR(IF(Z16="","",IF(Z16&lt;=0.2,"Muy Baja",IF(Z16&lt;=0.4,"Baja",IF(Z16&lt;=0.6,"Media",IF(Z16&lt;=0.8,"Alta","Muy Alta"))))),"")</f>
        <v>Baja</v>
      </c>
      <c r="AB16" s="117">
        <f t="shared" ref="AB16:AB20" si="10">+Z16</f>
        <v>0.33749999999999997</v>
      </c>
      <c r="AC16" s="119" t="str">
        <f t="shared" ref="AC16:AC20" ca="1" si="11">IFERROR(IF(AD16="","",IF(AD16&lt;=0.2,"Leve",IF(AD16&lt;=0.4,"Menor",IF(AD16&lt;=0.6,"Moderado",IF(AD16&lt;=0.8,"Mayor","Catastrófico"))))),"")</f>
        <v>Moderado</v>
      </c>
      <c r="AD16" s="117">
        <f ca="1">IFERROR(IF(AND(S15="Impacto",S16="Impacto"),(AD15-(+AD15*V16)),IF(S16="Impacto",($O$9-(+$O$9*V16)),IF(S16="Probabilidad",AD15,""))),"")</f>
        <v>0.6</v>
      </c>
      <c r="AE16" s="120" t="str">
        <f t="shared" ref="AE16" ca="1" si="12">IFERROR(IF(OR(AND(AA16="Muy Baja",AC16="Leve"),AND(AA16="Muy Baja",AC16="Menor"),AND(AA16="Baja",AC16="Leve")),"Bajo",IF(OR(AND(AA16="Muy baja",AC16="Moderado"),AND(AA16="Baja",AC16="Menor"),AND(AA16="Baja",AC16="Moderado"),AND(AA16="Media",AC16="Leve"),AND(AA16="Media",AC16="Menor"),AND(AA16="Media",AC16="Moderado"),AND(AA16="Alta",AC16="Leve"),AND(AA16="Alta",AC16="Menor")),"Moderado",IF(OR(AND(AA16="Muy Baja",AC16="Mayor"),AND(AA16="Baja",AC16="Mayor"),AND(AA16="Media",AC16="Mayor"),AND(AA16="Alta",AC16="Moderado"),AND(AA16="Alta",AC16="Mayor"),AND(AA16="Muy Alta",AC16="Leve"),AND(AA16="Muy Alta",AC16="Menor"),AND(AA16="Muy Alta",AC16="Moderado"),AND(AA16="Muy Alta",AC16="Mayor")),"Alto",IF(OR(AND(AA16="Muy Baja",AC16="Catastrófico"),AND(AA16="Baja",AC16="Catastrófico"),AND(AA16="Media",AC16="Catastrófico"),AND(AA16="Alta",AC16="Catastrófico"),AND(AA16="Muy Alta",AC16="Catastrófico")),"Extremo","")))),"")</f>
        <v>Moderado</v>
      </c>
      <c r="AF16" s="116" t="s">
        <v>130</v>
      </c>
      <c r="AG16" s="140" t="s">
        <v>218</v>
      </c>
      <c r="AH16" s="147" t="s">
        <v>220</v>
      </c>
      <c r="AI16" s="123">
        <v>44452</v>
      </c>
      <c r="AJ16" s="123">
        <v>44560</v>
      </c>
      <c r="AK16" s="147"/>
      <c r="AL16" s="148" t="s">
        <v>40</v>
      </c>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row>
    <row r="17" spans="1:70" ht="39.950000000000003" customHeight="1" x14ac:dyDescent="0.3">
      <c r="A17" s="221"/>
      <c r="B17" s="214"/>
      <c r="C17" s="214"/>
      <c r="D17" s="223"/>
      <c r="E17" s="226"/>
      <c r="F17" s="207"/>
      <c r="G17" s="218"/>
      <c r="H17" s="209"/>
      <c r="I17" s="219"/>
      <c r="J17" s="220"/>
      <c r="K17" s="211"/>
      <c r="L17" s="228"/>
      <c r="M17" s="211">
        <f ca="1">IF(NOT(ISERROR(MATCH(L17,_xlfn.ANCHORARRAY(#REF!),0))),#REF!&amp;"Por favor no seleccionar los criterios de impacto",L17)</f>
        <v>0</v>
      </c>
      <c r="N17" s="220"/>
      <c r="O17" s="211"/>
      <c r="P17" s="212"/>
      <c r="Q17" s="146">
        <v>3</v>
      </c>
      <c r="R17" s="126" t="s">
        <v>219</v>
      </c>
      <c r="S17" s="115" t="s">
        <v>3</v>
      </c>
      <c r="T17" s="116" t="s">
        <v>15</v>
      </c>
      <c r="U17" s="116" t="s">
        <v>8</v>
      </c>
      <c r="V17" s="117">
        <v>0.15</v>
      </c>
      <c r="W17" s="116" t="s">
        <v>19</v>
      </c>
      <c r="X17" s="116" t="s">
        <v>22</v>
      </c>
      <c r="Y17" s="116" t="s">
        <v>115</v>
      </c>
      <c r="Z17" s="118">
        <v>0.24</v>
      </c>
      <c r="AA17" s="119" t="str">
        <f t="shared" ref="AA17" si="13">IFERROR(IF(Z17="","",IF(Z17&lt;=0.2,"Muy Baja",IF(Z17&lt;=0.4,"Baja",IF(Z17&lt;=0.6,"Media",IF(Z17&lt;=0.8,"Alta","Muy Alta"))))),"")</f>
        <v>Baja</v>
      </c>
      <c r="AB17" s="117">
        <f t="shared" ref="AB17" si="14">+Z17</f>
        <v>0.24</v>
      </c>
      <c r="AC17" s="119" t="s">
        <v>80</v>
      </c>
      <c r="AD17" s="117">
        <v>0.30000000000000004</v>
      </c>
      <c r="AE17" s="120" t="str">
        <f t="shared" ref="AE17" si="15">IFERROR(IF(OR(AND(AA17="Muy Baja",AC17="Leve"),AND(AA17="Muy Baja",AC17="Menor"),AND(AA17="Baja",AC17="Leve")),"Bajo",IF(OR(AND(AA17="Muy baja",AC17="Moderado"),AND(AA17="Baja",AC17="Menor"),AND(AA17="Baja",AC17="Moderado"),AND(AA17="Media",AC17="Leve"),AND(AA17="Media",AC17="Menor"),AND(AA17="Media",AC17="Moderado"),AND(AA17="Alta",AC17="Leve"),AND(AA17="Alta",AC17="Menor")),"Moderado",IF(OR(AND(AA17="Muy Baja",AC17="Mayor"),AND(AA17="Baja",AC17="Mayor"),AND(AA17="Media",AC17="Mayor"),AND(AA17="Alta",AC17="Moderado"),AND(AA17="Alta",AC17="Mayor"),AND(AA17="Muy Alta",AC17="Leve"),AND(AA17="Muy Alta",AC17="Menor"),AND(AA17="Muy Alta",AC17="Moderado"),AND(AA17="Muy Alta",AC17="Mayor")),"Alto",IF(OR(AND(AA17="Muy Baja",AC17="Catastrófico"),AND(AA17="Baja",AC17="Catastrófico"),AND(AA17="Media",AC17="Catastrófico"),AND(AA17="Alta",AC17="Catastrófico"),AND(AA17="Muy Alta",AC17="Catastrófico")),"Extremo","")))),"")</f>
        <v>Moderado</v>
      </c>
      <c r="AF17" s="116" t="s">
        <v>130</v>
      </c>
      <c r="AG17" s="147" t="s">
        <v>221</v>
      </c>
      <c r="AH17" s="152" t="s">
        <v>220</v>
      </c>
      <c r="AI17" s="123">
        <v>44452</v>
      </c>
      <c r="AJ17" s="123">
        <v>44560</v>
      </c>
      <c r="AK17" s="147"/>
      <c r="AL17" s="153" t="s">
        <v>40</v>
      </c>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row>
    <row r="18" spans="1:70" ht="39.950000000000003" hidden="1" customHeight="1" x14ac:dyDescent="0.3">
      <c r="A18" s="221"/>
      <c r="B18" s="214"/>
      <c r="C18" s="214"/>
      <c r="D18" s="223"/>
      <c r="E18" s="226"/>
      <c r="F18" s="207"/>
      <c r="G18" s="218"/>
      <c r="H18" s="209"/>
      <c r="I18" s="219"/>
      <c r="J18" s="220"/>
      <c r="K18" s="211"/>
      <c r="L18" s="228"/>
      <c r="M18" s="211">
        <f ca="1">IF(NOT(ISERROR(MATCH(L18,_xlfn.ANCHORARRAY(#REF!),0))),#REF!&amp;"Por favor no seleccionar los criterios de impacto",L18)</f>
        <v>0</v>
      </c>
      <c r="N18" s="220"/>
      <c r="O18" s="211"/>
      <c r="P18" s="212"/>
      <c r="Q18" s="146">
        <v>4</v>
      </c>
      <c r="R18" s="114"/>
      <c r="S18" s="115"/>
      <c r="T18" s="116"/>
      <c r="U18" s="116"/>
      <c r="V18" s="117"/>
      <c r="W18" s="116"/>
      <c r="X18" s="116"/>
      <c r="Y18" s="116"/>
      <c r="Z18" s="118" t="str">
        <f t="shared" ref="Z18:Z20" si="16">IFERROR(IF(AND(S17="Probabilidad",S18="Probabilidad"),(AB17-(+AB17*V18)),IF(AND(S17="Impacto",S18="Probabilidad"),(AB16-(+AB16*V18)),IF(S18="Impacto",AB17,""))),"")</f>
        <v/>
      </c>
      <c r="AA18" s="119" t="str">
        <f t="shared" si="9"/>
        <v/>
      </c>
      <c r="AB18" s="117" t="str">
        <f t="shared" si="10"/>
        <v/>
      </c>
      <c r="AC18" s="119" t="str">
        <f t="shared" si="11"/>
        <v/>
      </c>
      <c r="AD18" s="117" t="str">
        <f t="shared" ref="AD18:AD20" si="17">IFERROR(IF(AND(S17="Impacto",S18="Impacto"),(AD17-(+AD17*V18)),IF(AND(S17="Probabilidad",S18="Impacto"),(AD16-(+AD16*V18)),IF(S18="Probabilidad",AD17,""))),"")</f>
        <v/>
      </c>
      <c r="AE18" s="120" t="str">
        <f>IFERROR(IF(OR(AND(AA18="Muy Baja",AC18="Leve"),AND(AA18="Muy Baja",AC18="Menor"),AND(AA18="Baja",AC18="Leve")),"Bajo",IF(OR(AND(AA18="Muy baja",AC18="Moderado"),AND(AA18="Baja",AC18="Menor"),AND(AA18="Baja",AC18="Moderado"),AND(AA18="Media",AC18="Leve"),AND(AA18="Media",AC18="Menor"),AND(AA18="Media",AC18="Moderado"),AND(AA18="Alta",AC18="Leve"),AND(AA18="Alta",AC18="Menor")),"Moderado",IF(OR(AND(AA18="Muy Baja",AC18="Mayor"),AND(AA18="Baja",AC18="Mayor"),AND(AA18="Media",AC18="Mayor"),AND(AA18="Alta",AC18="Moderado"),AND(AA18="Alta",AC18="Mayor"),AND(AA18="Muy Alta",AC18="Leve"),AND(AA18="Muy Alta",AC18="Menor"),AND(AA18="Muy Alta",AC18="Moderado"),AND(AA18="Muy Alta",AC18="Mayor")),"Alto",IF(OR(AND(AA18="Muy Baja",AC18="Catastrófico"),AND(AA18="Baja",AC18="Catastrófico"),AND(AA18="Media",AC18="Catastrófico"),AND(AA18="Alta",AC18="Catastrófico"),AND(AA18="Muy Alta",AC18="Catastrófico")),"Extremo","")))),"")</f>
        <v/>
      </c>
      <c r="AF18" s="116"/>
      <c r="AG18" s="147"/>
      <c r="AH18" s="148"/>
      <c r="AI18" s="123"/>
      <c r="AJ18" s="123"/>
      <c r="AK18" s="147"/>
      <c r="AL18" s="148"/>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row>
    <row r="19" spans="1:70" ht="39.950000000000003" hidden="1" customHeight="1" x14ac:dyDescent="0.3">
      <c r="A19" s="221"/>
      <c r="B19" s="214"/>
      <c r="C19" s="214"/>
      <c r="D19" s="223"/>
      <c r="E19" s="226"/>
      <c r="F19" s="207"/>
      <c r="G19" s="218"/>
      <c r="H19" s="209"/>
      <c r="I19" s="219"/>
      <c r="J19" s="220"/>
      <c r="K19" s="211"/>
      <c r="L19" s="228"/>
      <c r="M19" s="211">
        <f ca="1">IF(NOT(ISERROR(MATCH(L19,_xlfn.ANCHORARRAY(#REF!),0))),#REF!&amp;"Por favor no seleccionar los criterios de impacto",L19)</f>
        <v>0</v>
      </c>
      <c r="N19" s="220"/>
      <c r="O19" s="211"/>
      <c r="P19" s="212"/>
      <c r="Q19" s="146">
        <v>5</v>
      </c>
      <c r="R19" s="114"/>
      <c r="S19" s="115" t="str">
        <f t="shared" ref="S19:S20" si="18">IF(OR(T19="Preventivo",T19="Detectivo"),"Probabilidad",IF(T19="Correctivo","Impacto",""))</f>
        <v/>
      </c>
      <c r="T19" s="116"/>
      <c r="U19" s="116"/>
      <c r="V19" s="117" t="str">
        <f t="shared" ref="V19:V20" si="19">IF(AND(T19="Preventivo",U19="Automático"),"50%",IF(AND(T19="Preventivo",U19="Manual"),"40%",IF(AND(T19="Detectivo",U19="Automático"),"40%",IF(AND(T19="Detectivo",U19="Manual"),"30%",IF(AND(T19="Correctivo",U19="Automático"),"35%",IF(AND(T19="Correctivo",U19="Manual"),"25%",""))))))</f>
        <v/>
      </c>
      <c r="W19" s="116"/>
      <c r="X19" s="116"/>
      <c r="Y19" s="116"/>
      <c r="Z19" s="118" t="str">
        <f t="shared" si="16"/>
        <v/>
      </c>
      <c r="AA19" s="119" t="str">
        <f t="shared" si="9"/>
        <v/>
      </c>
      <c r="AB19" s="117" t="str">
        <f t="shared" si="10"/>
        <v/>
      </c>
      <c r="AC19" s="119" t="str">
        <f t="shared" si="11"/>
        <v/>
      </c>
      <c r="AD19" s="117" t="str">
        <f t="shared" si="17"/>
        <v/>
      </c>
      <c r="AE19" s="120" t="str">
        <f t="shared" ref="AE19:AE20" si="20">IFERROR(IF(OR(AND(AA19="Muy Baja",AC19="Leve"),AND(AA19="Muy Baja",AC19="Menor"),AND(AA19="Baja",AC19="Leve")),"Bajo",IF(OR(AND(AA19="Muy baja",AC19="Moderado"),AND(AA19="Baja",AC19="Menor"),AND(AA19="Baja",AC19="Moderado"),AND(AA19="Media",AC19="Leve"),AND(AA19="Media",AC19="Menor"),AND(AA19="Media",AC19="Moderado"),AND(AA19="Alta",AC19="Leve"),AND(AA19="Alta",AC19="Menor")),"Moderado",IF(OR(AND(AA19="Muy Baja",AC19="Mayor"),AND(AA19="Baja",AC19="Mayor"),AND(AA19="Media",AC19="Mayor"),AND(AA19="Alta",AC19="Moderado"),AND(AA19="Alta",AC19="Mayor"),AND(AA19="Muy Alta",AC19="Leve"),AND(AA19="Muy Alta",AC19="Menor"),AND(AA19="Muy Alta",AC19="Moderado"),AND(AA19="Muy Alta",AC19="Mayor")),"Alto",IF(OR(AND(AA19="Muy Baja",AC19="Catastrófico"),AND(AA19="Baja",AC19="Catastrófico"),AND(AA19="Media",AC19="Catastrófico"),AND(AA19="Alta",AC19="Catastrófico"),AND(AA19="Muy Alta",AC19="Catastrófico")),"Extremo","")))),"")</f>
        <v/>
      </c>
      <c r="AF19" s="116"/>
      <c r="AG19" s="147"/>
      <c r="AH19" s="148"/>
      <c r="AI19" s="123"/>
      <c r="AJ19" s="123"/>
      <c r="AK19" s="147"/>
      <c r="AL19" s="148"/>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row>
    <row r="20" spans="1:70" ht="39.950000000000003" hidden="1" customHeight="1" x14ac:dyDescent="0.3">
      <c r="A20" s="221"/>
      <c r="B20" s="215"/>
      <c r="C20" s="215"/>
      <c r="D20" s="224"/>
      <c r="E20" s="227"/>
      <c r="F20" s="207"/>
      <c r="G20" s="218"/>
      <c r="H20" s="210"/>
      <c r="I20" s="219"/>
      <c r="J20" s="220"/>
      <c r="K20" s="211"/>
      <c r="L20" s="228"/>
      <c r="M20" s="211">
        <f ca="1">IF(NOT(ISERROR(MATCH(L20,_xlfn.ANCHORARRAY(#REF!),0))),#REF!&amp;"Por favor no seleccionar los criterios de impacto",L20)</f>
        <v>0</v>
      </c>
      <c r="N20" s="220"/>
      <c r="O20" s="211"/>
      <c r="P20" s="212"/>
      <c r="Q20" s="146">
        <v>6</v>
      </c>
      <c r="R20" s="114"/>
      <c r="S20" s="115" t="str">
        <f t="shared" si="18"/>
        <v/>
      </c>
      <c r="T20" s="116"/>
      <c r="U20" s="116"/>
      <c r="V20" s="117" t="str">
        <f t="shared" si="19"/>
        <v/>
      </c>
      <c r="W20" s="116"/>
      <c r="X20" s="116"/>
      <c r="Y20" s="116"/>
      <c r="Z20" s="118" t="str">
        <f t="shared" si="16"/>
        <v/>
      </c>
      <c r="AA20" s="119" t="str">
        <f t="shared" si="9"/>
        <v/>
      </c>
      <c r="AB20" s="117" t="str">
        <f t="shared" si="10"/>
        <v/>
      </c>
      <c r="AC20" s="119" t="str">
        <f t="shared" si="11"/>
        <v/>
      </c>
      <c r="AD20" s="117" t="str">
        <f t="shared" si="17"/>
        <v/>
      </c>
      <c r="AE20" s="120" t="str">
        <f t="shared" si="20"/>
        <v/>
      </c>
      <c r="AF20" s="116"/>
      <c r="AG20" s="147"/>
      <c r="AH20" s="148"/>
      <c r="AI20" s="123"/>
      <c r="AJ20" s="123"/>
      <c r="AK20" s="147"/>
      <c r="AL20" s="148"/>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row>
    <row r="21" spans="1:70" s="125" customFormat="1" ht="81.75" hidden="1" customHeight="1" x14ac:dyDescent="0.25">
      <c r="A21" s="221">
        <v>1</v>
      </c>
      <c r="B21" s="213"/>
      <c r="C21" s="213" t="s">
        <v>225</v>
      </c>
      <c r="D21" s="232" t="s">
        <v>241</v>
      </c>
      <c r="E21" s="232" t="s">
        <v>242</v>
      </c>
      <c r="F21" s="235" t="s">
        <v>239</v>
      </c>
      <c r="G21" s="235" t="s">
        <v>240</v>
      </c>
      <c r="H21" s="208" t="s">
        <v>214</v>
      </c>
      <c r="I21" s="219">
        <v>360</v>
      </c>
      <c r="J21" s="220" t="str">
        <f>IF(I21&lt;=0,"",IF(I21&lt;=2,"Muy Baja",IF(I21&lt;=24,"Baja",IF(I21&lt;=500,"Media",IF(I21&lt;=5000,"Alta","Muy Alta")))))</f>
        <v>Media</v>
      </c>
      <c r="K21" s="211">
        <f>IF(J21="","",IF(J21="Muy Baja",0.2,IF(J21="Baja",0.4,IF(J21="Media",0.6,IF(J21="Alta",0.8,IF(J21="Muy Alta",1,))))))</f>
        <v>0.6</v>
      </c>
      <c r="L21" s="228" t="s">
        <v>149</v>
      </c>
      <c r="M21" s="211" t="str">
        <f ca="1">IF(NOT(ISERROR(MATCH(L21,'Tabla Impacto'!$B$221:$B$223,0))),'Tabla Impacto'!$F$223&amp;"Por favor no seleccionar los criterios de impacto(Afectación Económica o presupuestal y Pérdida Reputacional)",L21)</f>
        <v xml:space="preserve">     El riesgo afecta la imagen de de la entidad con efecto publicitario sostenido a nivel de sector administrativo, nivel departamental o municipal</v>
      </c>
      <c r="N21" s="220" t="str">
        <f ca="1">IF(OR(M21='Tabla Impacto'!$C$11,M21='Tabla Impacto'!$D$11),"Leve",IF(OR(M21='Tabla Impacto'!$C$12,M21='Tabla Impacto'!$D$12),"Menor",IF(OR(M21='Tabla Impacto'!$C$13,M21='Tabla Impacto'!$D$13),"Moderado",IF(OR(M21='Tabla Impacto'!$C$14,M21='Tabla Impacto'!$D$14),"Mayor",IF(OR(M21='Tabla Impacto'!$C$15,M21='Tabla Impacto'!$D$15),"Catastrófico","")))))</f>
        <v>Mayor</v>
      </c>
      <c r="O21" s="211">
        <f ca="1">IF(N21="","",IF(N21="Leve",0.2,IF(N21="Menor",0.4,IF(N21="Moderado",0.6,IF(N21="Mayor",0.8,IF(N21="Catastrófico",1,))))))</f>
        <v>0.8</v>
      </c>
      <c r="P21" s="212" t="s">
        <v>77</v>
      </c>
      <c r="Q21" s="146">
        <v>1</v>
      </c>
      <c r="R21" s="114" t="s">
        <v>243</v>
      </c>
      <c r="S21" s="115" t="str">
        <f>IF(OR(T21="Preventivo",T21="Detectivo"),"Probabilidad",IF(T21="Correctivo","Impacto",""))</f>
        <v>Probabilidad</v>
      </c>
      <c r="T21" s="116" t="s">
        <v>14</v>
      </c>
      <c r="U21" s="116" t="s">
        <v>8</v>
      </c>
      <c r="V21" s="117">
        <v>0.25</v>
      </c>
      <c r="W21" s="116" t="s">
        <v>18</v>
      </c>
      <c r="X21" s="116" t="s">
        <v>21</v>
      </c>
      <c r="Y21" s="116" t="s">
        <v>115</v>
      </c>
      <c r="Z21" s="118">
        <v>0.6</v>
      </c>
      <c r="AA21" s="119" t="str">
        <f>IFERROR(IF(Z21="","",IF(Z21&lt;=0.2,"Muy Baja",IF(Z21&lt;=0.4,"Baja",IF(Z21&lt;=0.6,"Media",IF(Z21&lt;=0.8,"Alta","Muy Alta"))))),"")</f>
        <v>Media</v>
      </c>
      <c r="AB21" s="117">
        <f>+Z21</f>
        <v>0.6</v>
      </c>
      <c r="AC21" s="119" t="str">
        <f ca="1">IFERROR(IF(AD21="","",IF(AD21&lt;=0.2,"Leve",IF(AD21&lt;=0.4,"Menor",IF(AD21&lt;=0.6,"Moderado",IF(AD21&lt;=0.8,"Mayor","Catastrófico"))))),"")</f>
        <v>Mayor</v>
      </c>
      <c r="AD21" s="117">
        <f ca="1">IFERROR(IF(S21="Impacto",(O21-(+O21*V21)),IF(S21="Probabilidad",O21,"")),"")</f>
        <v>0.8</v>
      </c>
      <c r="AE21" s="120" t="str">
        <f ca="1">IFERROR(IF(OR(AND(AA21="Muy Baja",AC21="Leve"),AND(AA21="Muy Baja",AC21="Menor"),AND(AA21="Baja",AC21="Leve")),"Bajo",IF(OR(AND(AA21="Muy baja",AC21="Moderado"),AND(AA21="Baja",AC21="Menor"),AND(AA21="Baja",AC21="Moderado"),AND(AA21="Media",AC21="Leve"),AND(AA21="Media",AC21="Menor"),AND(AA21="Media",AC21="Moderado"),AND(AA21="Alta",AC21="Leve"),AND(AA21="Alta",AC21="Menor")),"Moderado",IF(OR(AND(AA21="Muy Baja",AC21="Mayor"),AND(AA21="Baja",AC21="Mayor"),AND(AA21="Media",AC21="Mayor"),AND(AA21="Alta",AC21="Moderado"),AND(AA21="Alta",AC21="Mayor"),AND(AA21="Muy Alta",AC21="Leve"),AND(AA21="Muy Alta",AC21="Menor"),AND(AA21="Muy Alta",AC21="Moderado"),AND(AA21="Muy Alta",AC21="Mayor")),"Alto",IF(OR(AND(AA21="Muy Baja",AC21="Catastrófico"),AND(AA21="Baja",AC21="Catastrófico"),AND(AA21="Media",AC21="Catastrófico"),AND(AA21="Alta",AC21="Catastrófico"),AND(AA21="Muy Alta",AC21="Catastrófico")),"Extremo","")))),"")</f>
        <v>Alto</v>
      </c>
      <c r="AF21" s="116" t="s">
        <v>130</v>
      </c>
      <c r="AG21" s="140" t="s">
        <v>224</v>
      </c>
      <c r="AH21" s="152" t="s">
        <v>210</v>
      </c>
      <c r="AI21" s="123">
        <v>44452</v>
      </c>
      <c r="AJ21" s="123">
        <v>44560</v>
      </c>
      <c r="AK21" s="147"/>
      <c r="AL21" s="148" t="s">
        <v>39</v>
      </c>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row>
    <row r="22" spans="1:70" ht="39.950000000000003" hidden="1" customHeight="1" x14ac:dyDescent="0.3">
      <c r="A22" s="221"/>
      <c r="B22" s="214"/>
      <c r="C22" s="214"/>
      <c r="D22" s="233"/>
      <c r="E22" s="233"/>
      <c r="F22" s="236"/>
      <c r="G22" s="236"/>
      <c r="H22" s="209"/>
      <c r="I22" s="219"/>
      <c r="J22" s="220"/>
      <c r="K22" s="211"/>
      <c r="L22" s="228"/>
      <c r="M22" s="211">
        <f ca="1">IF(NOT(ISERROR(MATCH(L22,_xlfn.ANCHORARRAY(#REF!),0))),#REF!&amp;"Por favor no seleccionar los criterios de impacto",L22)</f>
        <v>0</v>
      </c>
      <c r="N22" s="220"/>
      <c r="O22" s="211"/>
      <c r="P22" s="212"/>
      <c r="Q22" s="146">
        <v>2</v>
      </c>
      <c r="R22" s="114"/>
      <c r="S22" s="115"/>
      <c r="T22" s="116"/>
      <c r="U22" s="116"/>
      <c r="V22" s="117"/>
      <c r="W22" s="116"/>
      <c r="X22" s="116"/>
      <c r="Y22" s="116"/>
      <c r="Z22" s="118"/>
      <c r="AA22" s="119"/>
      <c r="AB22" s="117"/>
      <c r="AC22" s="119"/>
      <c r="AD22" s="117"/>
      <c r="AE22" s="120"/>
      <c r="AF22" s="116"/>
      <c r="AG22" s="114"/>
      <c r="AH22" s="152"/>
      <c r="AI22" s="123"/>
      <c r="AJ22" s="123"/>
      <c r="AK22" s="147"/>
      <c r="AL22" s="148"/>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row>
    <row r="23" spans="1:70" ht="39.950000000000003" hidden="1" customHeight="1" x14ac:dyDescent="0.3">
      <c r="A23" s="221"/>
      <c r="B23" s="214"/>
      <c r="C23" s="214"/>
      <c r="D23" s="233"/>
      <c r="E23" s="233"/>
      <c r="F23" s="236"/>
      <c r="G23" s="236"/>
      <c r="H23" s="209"/>
      <c r="I23" s="219"/>
      <c r="J23" s="220"/>
      <c r="K23" s="211"/>
      <c r="L23" s="228"/>
      <c r="M23" s="211">
        <f ca="1">IF(NOT(ISERROR(MATCH(L23,_xlfn.ANCHORARRAY(#REF!),0))),#REF!&amp;"Por favor no seleccionar los criterios de impacto",L23)</f>
        <v>0</v>
      </c>
      <c r="N23" s="220"/>
      <c r="O23" s="211"/>
      <c r="P23" s="212"/>
      <c r="Q23" s="146">
        <v>3</v>
      </c>
      <c r="R23" s="126"/>
      <c r="S23" s="115"/>
      <c r="T23" s="116"/>
      <c r="U23" s="116"/>
      <c r="V23" s="117"/>
      <c r="W23" s="116"/>
      <c r="X23" s="116"/>
      <c r="Y23" s="116"/>
      <c r="Z23" s="118" t="str">
        <f>IFERROR(IF(AND(S22="Probabilidad",S23="Probabilidad"),(AB22-(+AB22*V23)),IF(AND(S22="Impacto",S23="Probabilidad"),(AB21-(+AB21*V23)),IF(S23="Impacto",AB22,""))),"")</f>
        <v/>
      </c>
      <c r="AA23" s="119" t="str">
        <f t="shared" ref="AA23:AA26" si="21">IFERROR(IF(Z23="","",IF(Z23&lt;=0.2,"Muy Baja",IF(Z23&lt;=0.4,"Baja",IF(Z23&lt;=0.6,"Media",IF(Z23&lt;=0.8,"Alta","Muy Alta"))))),"")</f>
        <v/>
      </c>
      <c r="AB23" s="117" t="str">
        <f t="shared" ref="AB23:AB26" si="22">+Z23</f>
        <v/>
      </c>
      <c r="AC23" s="119" t="str">
        <f t="shared" ref="AC23:AC26" si="23">IFERROR(IF(AD23="","",IF(AD23&lt;=0.2,"Leve",IF(AD23&lt;=0.4,"Menor",IF(AD23&lt;=0.6,"Moderado",IF(AD23&lt;=0.8,"Mayor","Catastrófico"))))),"")</f>
        <v/>
      </c>
      <c r="AD23" s="117" t="str">
        <f>IFERROR(IF(AND(S22="Impacto",S23="Impacto"),(AD22-(+AD22*V23)),IF(AND(S22="Probabilidad",S23="Impacto"),(AD21-(+AD21*V23)),IF(S23="Probabilidad",AD22,""))),"")</f>
        <v/>
      </c>
      <c r="AE23" s="120" t="str">
        <f t="shared" ref="AE23" si="24">IFERROR(IF(OR(AND(AA23="Muy Baja",AC23="Leve"),AND(AA23="Muy Baja",AC23="Menor"),AND(AA23="Baja",AC23="Leve")),"Bajo",IF(OR(AND(AA23="Muy baja",AC23="Moderado"),AND(AA23="Baja",AC23="Menor"),AND(AA23="Baja",AC23="Moderado"),AND(AA23="Media",AC23="Leve"),AND(AA23="Media",AC23="Menor"),AND(AA23="Media",AC23="Moderado"),AND(AA23="Alta",AC23="Leve"),AND(AA23="Alta",AC23="Menor")),"Moderado",IF(OR(AND(AA23="Muy Baja",AC23="Mayor"),AND(AA23="Baja",AC23="Mayor"),AND(AA23="Media",AC23="Mayor"),AND(AA23="Alta",AC23="Moderado"),AND(AA23="Alta",AC23="Mayor"),AND(AA23="Muy Alta",AC23="Leve"),AND(AA23="Muy Alta",AC23="Menor"),AND(AA23="Muy Alta",AC23="Moderado"),AND(AA23="Muy Alta",AC23="Mayor")),"Alto",IF(OR(AND(AA23="Muy Baja",AC23="Catastrófico"),AND(AA23="Baja",AC23="Catastrófico"),AND(AA23="Media",AC23="Catastrófico"),AND(AA23="Alta",AC23="Catastrófico"),AND(AA23="Muy Alta",AC23="Catastrófico")),"Extremo","")))),"")</f>
        <v/>
      </c>
      <c r="AF23" s="116"/>
      <c r="AG23" s="147"/>
      <c r="AH23" s="147"/>
      <c r="AI23" s="123"/>
      <c r="AJ23" s="123"/>
      <c r="AK23" s="147"/>
      <c r="AL23" s="148"/>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row>
    <row r="24" spans="1:70" ht="39.950000000000003" hidden="1" customHeight="1" x14ac:dyDescent="0.3">
      <c r="A24" s="221"/>
      <c r="B24" s="214"/>
      <c r="C24" s="214"/>
      <c r="D24" s="233"/>
      <c r="E24" s="233"/>
      <c r="F24" s="236"/>
      <c r="G24" s="236"/>
      <c r="H24" s="209"/>
      <c r="I24" s="219"/>
      <c r="J24" s="220"/>
      <c r="K24" s="211"/>
      <c r="L24" s="228"/>
      <c r="M24" s="211">
        <f ca="1">IF(NOT(ISERROR(MATCH(L24,_xlfn.ANCHORARRAY(#REF!),0))),#REF!&amp;"Por favor no seleccionar los criterios de impacto",L24)</f>
        <v>0</v>
      </c>
      <c r="N24" s="220"/>
      <c r="O24" s="211"/>
      <c r="P24" s="212"/>
      <c r="Q24" s="146">
        <v>4</v>
      </c>
      <c r="R24" s="114"/>
      <c r="S24" s="115"/>
      <c r="T24" s="116"/>
      <c r="U24" s="116"/>
      <c r="V24" s="117"/>
      <c r="W24" s="116"/>
      <c r="X24" s="116"/>
      <c r="Y24" s="116"/>
      <c r="Z24" s="118" t="str">
        <f t="shared" ref="Z24:Z26" si="25">IFERROR(IF(AND(S23="Probabilidad",S24="Probabilidad"),(AB23-(+AB23*V24)),IF(AND(S23="Impacto",S24="Probabilidad"),(AB22-(+AB22*V24)),IF(S24="Impacto",AB23,""))),"")</f>
        <v/>
      </c>
      <c r="AA24" s="119" t="str">
        <f t="shared" si="21"/>
        <v/>
      </c>
      <c r="AB24" s="117" t="str">
        <f t="shared" si="22"/>
        <v/>
      </c>
      <c r="AC24" s="119" t="str">
        <f t="shared" si="23"/>
        <v/>
      </c>
      <c r="AD24" s="117" t="str">
        <f t="shared" ref="AD24:AD26" si="26">IFERROR(IF(AND(S23="Impacto",S24="Impacto"),(AD23-(+AD23*V24)),IF(AND(S23="Probabilidad",S24="Impacto"),(AD22-(+AD22*V24)),IF(S24="Probabilidad",AD23,""))),"")</f>
        <v/>
      </c>
      <c r="AE24" s="120" t="str">
        <f>IFERROR(IF(OR(AND(AA24="Muy Baja",AC24="Leve"),AND(AA24="Muy Baja",AC24="Menor"),AND(AA24="Baja",AC24="Leve")),"Bajo",IF(OR(AND(AA24="Muy baja",AC24="Moderado"),AND(AA24="Baja",AC24="Menor"),AND(AA24="Baja",AC24="Moderado"),AND(AA24="Media",AC24="Leve"),AND(AA24="Media",AC24="Menor"),AND(AA24="Media",AC24="Moderado"),AND(AA24="Alta",AC24="Leve"),AND(AA24="Alta",AC24="Menor")),"Moderado",IF(OR(AND(AA24="Muy Baja",AC24="Mayor"),AND(AA24="Baja",AC24="Mayor"),AND(AA24="Media",AC24="Mayor"),AND(AA24="Alta",AC24="Moderado"),AND(AA24="Alta",AC24="Mayor"),AND(AA24="Muy Alta",AC24="Leve"),AND(AA24="Muy Alta",AC24="Menor"),AND(AA24="Muy Alta",AC24="Moderado"),AND(AA24="Muy Alta",AC24="Mayor")),"Alto",IF(OR(AND(AA24="Muy Baja",AC24="Catastrófico"),AND(AA24="Baja",AC24="Catastrófico"),AND(AA24="Media",AC24="Catastrófico"),AND(AA24="Alta",AC24="Catastrófico"),AND(AA24="Muy Alta",AC24="Catastrófico")),"Extremo","")))),"")</f>
        <v/>
      </c>
      <c r="AF24" s="116"/>
      <c r="AG24" s="147"/>
      <c r="AH24" s="148"/>
      <c r="AI24" s="123"/>
      <c r="AJ24" s="123"/>
      <c r="AK24" s="147"/>
      <c r="AL24" s="148"/>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row>
    <row r="25" spans="1:70" ht="39.950000000000003" hidden="1" customHeight="1" x14ac:dyDescent="0.3">
      <c r="A25" s="221"/>
      <c r="B25" s="214"/>
      <c r="C25" s="214"/>
      <c r="D25" s="233"/>
      <c r="E25" s="233"/>
      <c r="F25" s="236"/>
      <c r="G25" s="236"/>
      <c r="H25" s="209"/>
      <c r="I25" s="219"/>
      <c r="J25" s="220"/>
      <c r="K25" s="211"/>
      <c r="L25" s="228"/>
      <c r="M25" s="211">
        <f ca="1">IF(NOT(ISERROR(MATCH(L25,_xlfn.ANCHORARRAY(#REF!),0))),#REF!&amp;"Por favor no seleccionar los criterios de impacto",L25)</f>
        <v>0</v>
      </c>
      <c r="N25" s="220"/>
      <c r="O25" s="211"/>
      <c r="P25" s="212"/>
      <c r="Q25" s="146">
        <v>5</v>
      </c>
      <c r="R25" s="114"/>
      <c r="S25" s="115" t="str">
        <f t="shared" ref="S25:S26" si="27">IF(OR(T25="Preventivo",T25="Detectivo"),"Probabilidad",IF(T25="Correctivo","Impacto",""))</f>
        <v/>
      </c>
      <c r="T25" s="116"/>
      <c r="U25" s="116"/>
      <c r="V25" s="117" t="str">
        <f t="shared" ref="V25:V26" si="28">IF(AND(T25="Preventivo",U25="Automático"),"50%",IF(AND(T25="Preventivo",U25="Manual"),"40%",IF(AND(T25="Detectivo",U25="Automático"),"40%",IF(AND(T25="Detectivo",U25="Manual"),"30%",IF(AND(T25="Correctivo",U25="Automático"),"35%",IF(AND(T25="Correctivo",U25="Manual"),"25%",""))))))</f>
        <v/>
      </c>
      <c r="W25" s="116"/>
      <c r="X25" s="116"/>
      <c r="Y25" s="116"/>
      <c r="Z25" s="118" t="str">
        <f t="shared" si="25"/>
        <v/>
      </c>
      <c r="AA25" s="119" t="str">
        <f t="shared" si="21"/>
        <v/>
      </c>
      <c r="AB25" s="117" t="str">
        <f t="shared" si="22"/>
        <v/>
      </c>
      <c r="AC25" s="119" t="str">
        <f t="shared" si="23"/>
        <v/>
      </c>
      <c r="AD25" s="117" t="str">
        <f t="shared" si="26"/>
        <v/>
      </c>
      <c r="AE25" s="120" t="str">
        <f t="shared" ref="AE25:AE26" si="29">IFERROR(IF(OR(AND(AA25="Muy Baja",AC25="Leve"),AND(AA25="Muy Baja",AC25="Menor"),AND(AA25="Baja",AC25="Leve")),"Bajo",IF(OR(AND(AA25="Muy baja",AC25="Moderado"),AND(AA25="Baja",AC25="Menor"),AND(AA25="Baja",AC25="Moderado"),AND(AA25="Media",AC25="Leve"),AND(AA25="Media",AC25="Menor"),AND(AA25="Media",AC25="Moderado"),AND(AA25="Alta",AC25="Leve"),AND(AA25="Alta",AC25="Menor")),"Moderado",IF(OR(AND(AA25="Muy Baja",AC25="Mayor"),AND(AA25="Baja",AC25="Mayor"),AND(AA25="Media",AC25="Mayor"),AND(AA25="Alta",AC25="Moderado"),AND(AA25="Alta",AC25="Mayor"),AND(AA25="Muy Alta",AC25="Leve"),AND(AA25="Muy Alta",AC25="Menor"),AND(AA25="Muy Alta",AC25="Moderado"),AND(AA25="Muy Alta",AC25="Mayor")),"Alto",IF(OR(AND(AA25="Muy Baja",AC25="Catastrófico"),AND(AA25="Baja",AC25="Catastrófico"),AND(AA25="Media",AC25="Catastrófico"),AND(AA25="Alta",AC25="Catastrófico"),AND(AA25="Muy Alta",AC25="Catastrófico")),"Extremo","")))),"")</f>
        <v/>
      </c>
      <c r="AF25" s="116"/>
      <c r="AG25" s="147"/>
      <c r="AH25" s="148"/>
      <c r="AI25" s="123"/>
      <c r="AJ25" s="123"/>
      <c r="AK25" s="147"/>
      <c r="AL25" s="148"/>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row>
    <row r="26" spans="1:70" ht="39.950000000000003" hidden="1" customHeight="1" x14ac:dyDescent="0.3">
      <c r="A26" s="221"/>
      <c r="B26" s="215"/>
      <c r="C26" s="215"/>
      <c r="D26" s="234"/>
      <c r="E26" s="234"/>
      <c r="F26" s="237"/>
      <c r="G26" s="237"/>
      <c r="H26" s="210"/>
      <c r="I26" s="219"/>
      <c r="J26" s="220"/>
      <c r="K26" s="211"/>
      <c r="L26" s="228"/>
      <c r="M26" s="211">
        <f ca="1">IF(NOT(ISERROR(MATCH(L26,_xlfn.ANCHORARRAY(#REF!),0))),#REF!&amp;"Por favor no seleccionar los criterios de impacto",L26)</f>
        <v>0</v>
      </c>
      <c r="N26" s="220"/>
      <c r="O26" s="211"/>
      <c r="P26" s="212"/>
      <c r="Q26" s="146">
        <v>6</v>
      </c>
      <c r="R26" s="114"/>
      <c r="S26" s="115" t="str">
        <f t="shared" si="27"/>
        <v/>
      </c>
      <c r="T26" s="116"/>
      <c r="U26" s="116"/>
      <c r="V26" s="117" t="str">
        <f t="shared" si="28"/>
        <v/>
      </c>
      <c r="W26" s="116"/>
      <c r="X26" s="116"/>
      <c r="Y26" s="116"/>
      <c r="Z26" s="118" t="str">
        <f t="shared" si="25"/>
        <v/>
      </c>
      <c r="AA26" s="119" t="str">
        <f t="shared" si="21"/>
        <v/>
      </c>
      <c r="AB26" s="117" t="str">
        <f t="shared" si="22"/>
        <v/>
      </c>
      <c r="AC26" s="119" t="str">
        <f t="shared" si="23"/>
        <v/>
      </c>
      <c r="AD26" s="117" t="str">
        <f t="shared" si="26"/>
        <v/>
      </c>
      <c r="AE26" s="120" t="str">
        <f t="shared" si="29"/>
        <v/>
      </c>
      <c r="AF26" s="116"/>
      <c r="AG26" s="147"/>
      <c r="AH26" s="148"/>
      <c r="AI26" s="123"/>
      <c r="AJ26" s="123"/>
      <c r="AK26" s="147"/>
      <c r="AL26" s="148"/>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row>
    <row r="27" spans="1:70" s="125" customFormat="1" ht="30" hidden="1" customHeight="1" x14ac:dyDescent="0.25">
      <c r="A27" s="221">
        <v>1</v>
      </c>
      <c r="B27" s="213"/>
      <c r="C27" s="213"/>
      <c r="D27" s="222"/>
      <c r="E27" s="225"/>
      <c r="F27" s="207"/>
      <c r="G27" s="218"/>
      <c r="H27" s="208"/>
      <c r="I27" s="219"/>
      <c r="J27" s="220" t="str">
        <f>IF(I27&lt;=0,"",IF(I27&lt;=2,"Muy Baja",IF(I27&lt;=24,"Baja",IF(I27&lt;=500,"Media",IF(I27&lt;=5000,"Alta","Muy Alta")))))</f>
        <v/>
      </c>
      <c r="K27" s="211" t="str">
        <f>IF(J27="","",IF(J27="Muy Baja",0.2,IF(J27="Baja",0.4,IF(J27="Media",0.6,IF(J27="Alta",0.8,IF(J27="Muy Alta",1,))))))</f>
        <v/>
      </c>
      <c r="L27" s="228"/>
      <c r="M27" s="211">
        <f ca="1">IF(NOT(ISERROR(MATCH(L27,'Tabla Impacto'!$B$221:$B$223,0))),'Tabla Impacto'!$F$223&amp;"Por favor no seleccionar los criterios de impacto(Afectación Económica o presupuestal y Pérdida Reputacional)",L27)</f>
        <v>0</v>
      </c>
      <c r="N27" s="220" t="str">
        <f ca="1">IF(OR(M27='Tabla Impacto'!$C$11,M27='Tabla Impacto'!$D$11),"Leve",IF(OR(M27='Tabla Impacto'!$C$12,M27='Tabla Impacto'!$D$12),"Menor",IF(OR(M27='Tabla Impacto'!$C$13,M27='Tabla Impacto'!$D$13),"Moderado",IF(OR(M27='Tabla Impacto'!$C$14,M27='Tabla Impacto'!$D$14),"Mayor",IF(OR(M27='Tabla Impacto'!$C$15,M27='Tabla Impacto'!$D$15),"Catastrófico","")))))</f>
        <v/>
      </c>
      <c r="O27" s="211" t="str">
        <f ca="1">IF(N27="","",IF(N27="Leve",0.2,IF(N27="Menor",0.4,IF(N27="Moderado",0.6,IF(N27="Mayor",0.8,IF(N27="Catastrófico",1,))))))</f>
        <v/>
      </c>
      <c r="P27" s="212" t="s">
        <v>77</v>
      </c>
      <c r="Q27" s="146">
        <v>1</v>
      </c>
      <c r="R27" s="114"/>
      <c r="S27" s="115"/>
      <c r="T27" s="116"/>
      <c r="U27" s="116"/>
      <c r="V27" s="117"/>
      <c r="W27" s="116"/>
      <c r="X27" s="116"/>
      <c r="Y27" s="116"/>
      <c r="Z27" s="118" t="str">
        <f>IFERROR(IF(S27="Probabilidad",(K27-(+K27*V27)),IF(S27="Impacto",K27,"")),"")</f>
        <v/>
      </c>
      <c r="AA27" s="119" t="str">
        <f>IFERROR(IF(Z27="","",IF(Z27&lt;=0.2,"Muy Baja",IF(Z27&lt;=0.4,"Baja",IF(Z27&lt;=0.6,"Media",IF(Z27&lt;=0.8,"Alta","Muy Alta"))))),"")</f>
        <v/>
      </c>
      <c r="AB27" s="117" t="str">
        <f>+Z27</f>
        <v/>
      </c>
      <c r="AC27" s="119" t="str">
        <f>IFERROR(IF(AD27="","",IF(AD27&lt;=0.2,"Leve",IF(AD27&lt;=0.4,"Menor",IF(AD27&lt;=0.6,"Moderado",IF(AD27&lt;=0.8,"Mayor","Catastrófico"))))),"")</f>
        <v/>
      </c>
      <c r="AD27" s="117" t="str">
        <f>IFERROR(IF(S27="Impacto",(O27-(+O27*V27)),IF(S27="Probabilidad",O27,"")),"")</f>
        <v/>
      </c>
      <c r="AE27" s="120" t="str">
        <f>IFERROR(IF(OR(AND(AA27="Muy Baja",AC27="Leve"),AND(AA27="Muy Baja",AC27="Menor"),AND(AA27="Baja",AC27="Leve")),"Bajo",IF(OR(AND(AA27="Muy baja",AC27="Moderado"),AND(AA27="Baja",AC27="Menor"),AND(AA27="Baja",AC27="Moderado"),AND(AA27="Media",AC27="Leve"),AND(AA27="Media",AC27="Menor"),AND(AA27="Media",AC27="Moderado"),AND(AA27="Alta",AC27="Leve"),AND(AA27="Alta",AC27="Menor")),"Moderado",IF(OR(AND(AA27="Muy Baja",AC27="Mayor"),AND(AA27="Baja",AC27="Mayor"),AND(AA27="Media",AC27="Mayor"),AND(AA27="Alta",AC27="Moderado"),AND(AA27="Alta",AC27="Mayor"),AND(AA27="Muy Alta",AC27="Leve"),AND(AA27="Muy Alta",AC27="Menor"),AND(AA27="Muy Alta",AC27="Moderado"),AND(AA27="Muy Alta",AC27="Mayor")),"Alto",IF(OR(AND(AA27="Muy Baja",AC27="Catastrófico"),AND(AA27="Baja",AC27="Catastrófico"),AND(AA27="Media",AC27="Catastrófico"),AND(AA27="Alta",AC27="Catastrófico"),AND(AA27="Muy Alta",AC27="Catastrófico")),"Extremo","")))),"")</f>
        <v/>
      </c>
      <c r="AF27" s="116"/>
      <c r="AG27" s="140"/>
      <c r="AH27" s="147"/>
      <c r="AI27" s="123"/>
      <c r="AJ27" s="123"/>
      <c r="AK27" s="147"/>
      <c r="AL27" s="148"/>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row>
    <row r="28" spans="1:70" ht="30" hidden="1" customHeight="1" x14ac:dyDescent="0.3">
      <c r="A28" s="221"/>
      <c r="B28" s="214"/>
      <c r="C28" s="214"/>
      <c r="D28" s="223"/>
      <c r="E28" s="226"/>
      <c r="F28" s="207"/>
      <c r="G28" s="218"/>
      <c r="H28" s="209"/>
      <c r="I28" s="219"/>
      <c r="J28" s="220"/>
      <c r="K28" s="211"/>
      <c r="L28" s="228"/>
      <c r="M28" s="211">
        <f ca="1">IF(NOT(ISERROR(MATCH(L28,_xlfn.ANCHORARRAY(#REF!),0))),#REF!&amp;"Por favor no seleccionar los criterios de impacto",L28)</f>
        <v>0</v>
      </c>
      <c r="N28" s="220"/>
      <c r="O28" s="211"/>
      <c r="P28" s="212"/>
      <c r="Q28" s="146">
        <v>2</v>
      </c>
      <c r="R28" s="114"/>
      <c r="S28" s="115"/>
      <c r="T28" s="116"/>
      <c r="U28" s="116"/>
      <c r="V28" s="117"/>
      <c r="W28" s="116"/>
      <c r="X28" s="116"/>
      <c r="Y28" s="116"/>
      <c r="Z28" s="118" t="str">
        <f>IFERROR(IF(AND(S27="Probabilidad",S28="Probabilidad"),(AB27-(+AB27*V28)),IF(S28="Probabilidad",(K27-(+K27*V28)),IF(S28="Impacto",AB27,""))),"")</f>
        <v/>
      </c>
      <c r="AA28" s="119" t="str">
        <f t="shared" ref="AA28:AA32" si="30">IFERROR(IF(Z28="","",IF(Z28&lt;=0.2,"Muy Baja",IF(Z28&lt;=0.4,"Baja",IF(Z28&lt;=0.6,"Media",IF(Z28&lt;=0.8,"Alta","Muy Alta"))))),"")</f>
        <v/>
      </c>
      <c r="AB28" s="117" t="str">
        <f t="shared" ref="AB28:AB32" si="31">+Z28</f>
        <v/>
      </c>
      <c r="AC28" s="119" t="str">
        <f t="shared" ref="AC28:AC32" si="32">IFERROR(IF(AD28="","",IF(AD28&lt;=0.2,"Leve",IF(AD28&lt;=0.4,"Menor",IF(AD28&lt;=0.6,"Moderado",IF(AD28&lt;=0.8,"Mayor","Catastrófico"))))),"")</f>
        <v/>
      </c>
      <c r="AD28" s="117" t="str">
        <f>IFERROR(IF(AND(S27="Impacto",S28="Impacto"),(AD27-(+AD27*V28)),IF(S28="Impacto",($O$9-(+$O$9*V28)),IF(S28="Probabilidad",AD27,""))),"")</f>
        <v/>
      </c>
      <c r="AE28" s="120" t="str">
        <f t="shared" ref="AE28:AE29" si="33">IFERROR(IF(OR(AND(AA28="Muy Baja",AC28="Leve"),AND(AA28="Muy Baja",AC28="Menor"),AND(AA28="Baja",AC28="Leve")),"Bajo",IF(OR(AND(AA28="Muy baja",AC28="Moderado"),AND(AA28="Baja",AC28="Menor"),AND(AA28="Baja",AC28="Moderado"),AND(AA28="Media",AC28="Leve"),AND(AA28="Media",AC28="Menor"),AND(AA28="Media",AC28="Moderado"),AND(AA28="Alta",AC28="Leve"),AND(AA28="Alta",AC28="Menor")),"Moderado",IF(OR(AND(AA28="Muy Baja",AC28="Mayor"),AND(AA28="Baja",AC28="Mayor"),AND(AA28="Media",AC28="Mayor"),AND(AA28="Alta",AC28="Moderado"),AND(AA28="Alta",AC28="Mayor"),AND(AA28="Muy Alta",AC28="Leve"),AND(AA28="Muy Alta",AC28="Menor"),AND(AA28="Muy Alta",AC28="Moderado"),AND(AA28="Muy Alta",AC28="Mayor")),"Alto",IF(OR(AND(AA28="Muy Baja",AC28="Catastrófico"),AND(AA28="Baja",AC28="Catastrófico"),AND(AA28="Media",AC28="Catastrófico"),AND(AA28="Alta",AC28="Catastrófico"),AND(AA28="Muy Alta",AC28="Catastrófico")),"Extremo","")))),"")</f>
        <v/>
      </c>
      <c r="AF28" s="116"/>
      <c r="AG28" s="147"/>
      <c r="AH28" s="147"/>
      <c r="AI28" s="123"/>
      <c r="AJ28" s="123"/>
      <c r="AK28" s="147"/>
      <c r="AL28" s="148"/>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row>
    <row r="29" spans="1:70" ht="30" hidden="1" customHeight="1" x14ac:dyDescent="0.3">
      <c r="A29" s="221"/>
      <c r="B29" s="214"/>
      <c r="C29" s="214"/>
      <c r="D29" s="223"/>
      <c r="E29" s="226"/>
      <c r="F29" s="207"/>
      <c r="G29" s="218"/>
      <c r="H29" s="209"/>
      <c r="I29" s="219"/>
      <c r="J29" s="220"/>
      <c r="K29" s="211"/>
      <c r="L29" s="228"/>
      <c r="M29" s="211">
        <f ca="1">IF(NOT(ISERROR(MATCH(L29,_xlfn.ANCHORARRAY(#REF!),0))),#REF!&amp;"Por favor no seleccionar los criterios de impacto",L29)</f>
        <v>0</v>
      </c>
      <c r="N29" s="220"/>
      <c r="O29" s="211"/>
      <c r="P29" s="212"/>
      <c r="Q29" s="146">
        <v>3</v>
      </c>
      <c r="R29" s="126"/>
      <c r="S29" s="115"/>
      <c r="T29" s="116"/>
      <c r="U29" s="116"/>
      <c r="V29" s="117"/>
      <c r="W29" s="116"/>
      <c r="X29" s="116"/>
      <c r="Y29" s="116"/>
      <c r="Z29" s="118" t="str">
        <f>IFERROR(IF(AND(S28="Probabilidad",S29="Probabilidad"),(AB28-(+AB28*V29)),IF(AND(S28="Impacto",S29="Probabilidad"),(AB27-(+AB27*V29)),IF(S29="Impacto",AB28,""))),"")</f>
        <v/>
      </c>
      <c r="AA29" s="119" t="str">
        <f t="shared" si="30"/>
        <v/>
      </c>
      <c r="AB29" s="117" t="str">
        <f t="shared" si="31"/>
        <v/>
      </c>
      <c r="AC29" s="119" t="str">
        <f t="shared" si="32"/>
        <v/>
      </c>
      <c r="AD29" s="117" t="str">
        <f>IFERROR(IF(AND(S28="Impacto",S29="Impacto"),(AD28-(+AD28*V29)),IF(AND(S28="Probabilidad",S29="Impacto"),(AD27-(+AD27*V29)),IF(S29="Probabilidad",AD28,""))),"")</f>
        <v/>
      </c>
      <c r="AE29" s="120" t="str">
        <f t="shared" si="33"/>
        <v/>
      </c>
      <c r="AF29" s="116"/>
      <c r="AG29" s="147"/>
      <c r="AH29" s="147"/>
      <c r="AI29" s="123"/>
      <c r="AJ29" s="123"/>
      <c r="AK29" s="147"/>
      <c r="AL29" s="148"/>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row>
    <row r="30" spans="1:70" ht="30" hidden="1" customHeight="1" x14ac:dyDescent="0.3">
      <c r="A30" s="221"/>
      <c r="B30" s="214"/>
      <c r="C30" s="214"/>
      <c r="D30" s="223"/>
      <c r="E30" s="226"/>
      <c r="F30" s="207"/>
      <c r="G30" s="218"/>
      <c r="H30" s="209"/>
      <c r="I30" s="219"/>
      <c r="J30" s="220"/>
      <c r="K30" s="211"/>
      <c r="L30" s="228"/>
      <c r="M30" s="211">
        <f ca="1">IF(NOT(ISERROR(MATCH(L30,_xlfn.ANCHORARRAY(#REF!),0))),#REF!&amp;"Por favor no seleccionar los criterios de impacto",L30)</f>
        <v>0</v>
      </c>
      <c r="N30" s="220"/>
      <c r="O30" s="211"/>
      <c r="P30" s="212"/>
      <c r="Q30" s="146">
        <v>4</v>
      </c>
      <c r="R30" s="114"/>
      <c r="S30" s="115"/>
      <c r="T30" s="116"/>
      <c r="U30" s="116"/>
      <c r="V30" s="117"/>
      <c r="W30" s="116"/>
      <c r="X30" s="116"/>
      <c r="Y30" s="116"/>
      <c r="Z30" s="118" t="str">
        <f t="shared" ref="Z30:Z32" si="34">IFERROR(IF(AND(S29="Probabilidad",S30="Probabilidad"),(AB29-(+AB29*V30)),IF(AND(S29="Impacto",S30="Probabilidad"),(AB28-(+AB28*V30)),IF(S30="Impacto",AB29,""))),"")</f>
        <v/>
      </c>
      <c r="AA30" s="119" t="str">
        <f t="shared" si="30"/>
        <v/>
      </c>
      <c r="AB30" s="117" t="str">
        <f t="shared" si="31"/>
        <v/>
      </c>
      <c r="AC30" s="119" t="str">
        <f t="shared" si="32"/>
        <v/>
      </c>
      <c r="AD30" s="117" t="str">
        <f t="shared" ref="AD30:AD32" si="35">IFERROR(IF(AND(S29="Impacto",S30="Impacto"),(AD29-(+AD29*V30)),IF(AND(S29="Probabilidad",S30="Impacto"),(AD28-(+AD28*V30)),IF(S30="Probabilidad",AD29,""))),"")</f>
        <v/>
      </c>
      <c r="AE30" s="120" t="str">
        <f>IFERROR(IF(OR(AND(AA30="Muy Baja",AC30="Leve"),AND(AA30="Muy Baja",AC30="Menor"),AND(AA30="Baja",AC30="Leve")),"Bajo",IF(OR(AND(AA30="Muy baja",AC30="Moderado"),AND(AA30="Baja",AC30="Menor"),AND(AA30="Baja",AC30="Moderado"),AND(AA30="Media",AC30="Leve"),AND(AA30="Media",AC30="Menor"),AND(AA30="Media",AC30="Moderado"),AND(AA30="Alta",AC30="Leve"),AND(AA30="Alta",AC30="Menor")),"Moderado",IF(OR(AND(AA30="Muy Baja",AC30="Mayor"),AND(AA30="Baja",AC30="Mayor"),AND(AA30="Media",AC30="Mayor"),AND(AA30="Alta",AC30="Moderado"),AND(AA30="Alta",AC30="Mayor"),AND(AA30="Muy Alta",AC30="Leve"),AND(AA30="Muy Alta",AC30="Menor"),AND(AA30="Muy Alta",AC30="Moderado"),AND(AA30="Muy Alta",AC30="Mayor")),"Alto",IF(OR(AND(AA30="Muy Baja",AC30="Catastrófico"),AND(AA30="Baja",AC30="Catastrófico"),AND(AA30="Media",AC30="Catastrófico"),AND(AA30="Alta",AC30="Catastrófico"),AND(AA30="Muy Alta",AC30="Catastrófico")),"Extremo","")))),"")</f>
        <v/>
      </c>
      <c r="AF30" s="116"/>
      <c r="AG30" s="147"/>
      <c r="AH30" s="148"/>
      <c r="AI30" s="123"/>
      <c r="AJ30" s="123"/>
      <c r="AK30" s="147"/>
      <c r="AL30" s="148"/>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row>
    <row r="31" spans="1:70" ht="30" hidden="1" customHeight="1" x14ac:dyDescent="0.3">
      <c r="A31" s="221"/>
      <c r="B31" s="214"/>
      <c r="C31" s="214"/>
      <c r="D31" s="223"/>
      <c r="E31" s="226"/>
      <c r="F31" s="207"/>
      <c r="G31" s="218"/>
      <c r="H31" s="209"/>
      <c r="I31" s="219"/>
      <c r="J31" s="220"/>
      <c r="K31" s="211"/>
      <c r="L31" s="228"/>
      <c r="M31" s="211">
        <f ca="1">IF(NOT(ISERROR(MATCH(L31,_xlfn.ANCHORARRAY(#REF!),0))),#REF!&amp;"Por favor no seleccionar los criterios de impacto",L31)</f>
        <v>0</v>
      </c>
      <c r="N31" s="220"/>
      <c r="O31" s="211"/>
      <c r="P31" s="212"/>
      <c r="Q31" s="146">
        <v>5</v>
      </c>
      <c r="R31" s="114"/>
      <c r="S31" s="115" t="str">
        <f t="shared" ref="S31:S32" si="36">IF(OR(T31="Preventivo",T31="Detectivo"),"Probabilidad",IF(T31="Correctivo","Impacto",""))</f>
        <v/>
      </c>
      <c r="T31" s="116"/>
      <c r="U31" s="116"/>
      <c r="V31" s="117"/>
      <c r="W31" s="116"/>
      <c r="X31" s="116"/>
      <c r="Y31" s="116"/>
      <c r="Z31" s="118" t="str">
        <f t="shared" si="34"/>
        <v/>
      </c>
      <c r="AA31" s="119" t="str">
        <f t="shared" si="30"/>
        <v/>
      </c>
      <c r="AB31" s="117" t="str">
        <f t="shared" si="31"/>
        <v/>
      </c>
      <c r="AC31" s="119" t="str">
        <f t="shared" si="32"/>
        <v/>
      </c>
      <c r="AD31" s="117" t="str">
        <f t="shared" si="35"/>
        <v/>
      </c>
      <c r="AE31" s="120" t="str">
        <f t="shared" ref="AE31:AE32" si="37">IFERROR(IF(OR(AND(AA31="Muy Baja",AC31="Leve"),AND(AA31="Muy Baja",AC31="Menor"),AND(AA31="Baja",AC31="Leve")),"Bajo",IF(OR(AND(AA31="Muy baja",AC31="Moderado"),AND(AA31="Baja",AC31="Menor"),AND(AA31="Baja",AC31="Moderado"),AND(AA31="Media",AC31="Leve"),AND(AA31="Media",AC31="Menor"),AND(AA31="Media",AC31="Moderado"),AND(AA31="Alta",AC31="Leve"),AND(AA31="Alta",AC31="Menor")),"Moderado",IF(OR(AND(AA31="Muy Baja",AC31="Mayor"),AND(AA31="Baja",AC31="Mayor"),AND(AA31="Media",AC31="Mayor"),AND(AA31="Alta",AC31="Moderado"),AND(AA31="Alta",AC31="Mayor"),AND(AA31="Muy Alta",AC31="Leve"),AND(AA31="Muy Alta",AC31="Menor"),AND(AA31="Muy Alta",AC31="Moderado"),AND(AA31="Muy Alta",AC31="Mayor")),"Alto",IF(OR(AND(AA31="Muy Baja",AC31="Catastrófico"),AND(AA31="Baja",AC31="Catastrófico"),AND(AA31="Media",AC31="Catastrófico"),AND(AA31="Alta",AC31="Catastrófico"),AND(AA31="Muy Alta",AC31="Catastrófico")),"Extremo","")))),"")</f>
        <v/>
      </c>
      <c r="AF31" s="116"/>
      <c r="AG31" s="147"/>
      <c r="AH31" s="148"/>
      <c r="AI31" s="123"/>
      <c r="AJ31" s="123"/>
      <c r="AK31" s="147"/>
      <c r="AL31" s="148"/>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row>
    <row r="32" spans="1:70" ht="30" hidden="1" customHeight="1" x14ac:dyDescent="0.3">
      <c r="A32" s="221"/>
      <c r="B32" s="215"/>
      <c r="C32" s="215"/>
      <c r="D32" s="224"/>
      <c r="E32" s="227"/>
      <c r="F32" s="207"/>
      <c r="G32" s="218"/>
      <c r="H32" s="210"/>
      <c r="I32" s="219"/>
      <c r="J32" s="220"/>
      <c r="K32" s="211"/>
      <c r="L32" s="228"/>
      <c r="M32" s="211">
        <f ca="1">IF(NOT(ISERROR(MATCH(L32,_xlfn.ANCHORARRAY(#REF!),0))),#REF!&amp;"Por favor no seleccionar los criterios de impacto",L32)</f>
        <v>0</v>
      </c>
      <c r="N32" s="220"/>
      <c r="O32" s="211"/>
      <c r="P32" s="212"/>
      <c r="Q32" s="146">
        <v>6</v>
      </c>
      <c r="R32" s="114"/>
      <c r="S32" s="115" t="str">
        <f t="shared" si="36"/>
        <v/>
      </c>
      <c r="T32" s="116"/>
      <c r="U32" s="116"/>
      <c r="V32" s="117"/>
      <c r="W32" s="116"/>
      <c r="X32" s="116"/>
      <c r="Y32" s="116"/>
      <c r="Z32" s="118" t="str">
        <f t="shared" si="34"/>
        <v/>
      </c>
      <c r="AA32" s="119" t="str">
        <f t="shared" si="30"/>
        <v/>
      </c>
      <c r="AB32" s="117" t="str">
        <f t="shared" si="31"/>
        <v/>
      </c>
      <c r="AC32" s="119" t="str">
        <f t="shared" si="32"/>
        <v/>
      </c>
      <c r="AD32" s="117" t="str">
        <f t="shared" si="35"/>
        <v/>
      </c>
      <c r="AE32" s="120" t="str">
        <f t="shared" si="37"/>
        <v/>
      </c>
      <c r="AF32" s="116"/>
      <c r="AG32" s="147"/>
      <c r="AH32" s="148"/>
      <c r="AI32" s="123"/>
      <c r="AJ32" s="123"/>
      <c r="AK32" s="147"/>
      <c r="AL32" s="148"/>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row>
    <row r="33" spans="4:38" ht="30" hidden="1" customHeight="1" x14ac:dyDescent="0.3">
      <c r="D33" s="232"/>
      <c r="E33" s="232"/>
      <c r="F33" s="235"/>
      <c r="G33" s="235"/>
      <c r="H33" s="235"/>
      <c r="I33" s="238"/>
      <c r="J33" s="220" t="str">
        <f>IF(I33&lt;=0,"",IF(I33&lt;=2,"Muy Baja",IF(I33&lt;=24,"Baja",IF(I33&lt;=500,"Media",IF(I33&lt;=5000,"Alta","Muy Alta")))))</f>
        <v/>
      </c>
      <c r="K33" s="211" t="str">
        <f t="shared" ref="K33" si="38">IF(J33="","",IF(J33="Muy Baja",0.2,IF(J33="Baja",0.4,IF(J33="Media",0.6,IF(J33="Alta",0.8,IF(J33="Muy Alta",1,))))))</f>
        <v/>
      </c>
      <c r="L33" s="228"/>
      <c r="M33" s="211">
        <f ca="1">IF(NOT(ISERROR(MATCH(L33,'Tabla Impacto'!$B$221:$B$223,0))),'Tabla Impacto'!$F$223&amp;"Por favor no seleccionar los criterios de impacto(Afectación Económica o presupuestal y Pérdida Reputacional)",L33)</f>
        <v>0</v>
      </c>
      <c r="N33" s="220" t="str">
        <f ca="1">IF(OR(M33='Tabla Impacto'!$C$11,M33='Tabla Impacto'!$D$11),"Leve",IF(OR(M33='Tabla Impacto'!$C$12,M33='Tabla Impacto'!$D$12),"Menor",IF(OR(M33='Tabla Impacto'!$C$13,M33='Tabla Impacto'!$D$13),"Moderado",IF(OR(M33='Tabla Impacto'!$C$14,M33='Tabla Impacto'!$D$14),"Mayor",IF(OR(M33='Tabla Impacto'!$C$15,M33='Tabla Impacto'!$D$15),"Catastrófico","")))))</f>
        <v/>
      </c>
      <c r="O33" s="211" t="str">
        <f t="shared" ref="O33" ca="1" si="39">IF(N33="","",IF(N33="Leve",0.2,IF(N33="Menor",0.4,IF(N33="Moderado",0.6,IF(N33="Mayor",0.8,IF(N33="Catastrófico",1,))))))</f>
        <v/>
      </c>
      <c r="P33" s="212" t="s">
        <v>77</v>
      </c>
      <c r="Q33" s="149">
        <v>1</v>
      </c>
      <c r="R33" s="114"/>
      <c r="S33" s="115"/>
      <c r="T33" s="116"/>
      <c r="U33" s="116"/>
      <c r="V33" s="117"/>
      <c r="W33" s="116"/>
      <c r="X33" s="116"/>
      <c r="Y33" s="116"/>
      <c r="Z33" s="118" t="str">
        <f>IFERROR(IF(S33="Probabilidad",(K33-(+K33*V33)),IF(S33="Impacto",K33,"")),"")</f>
        <v/>
      </c>
      <c r="AA33" s="119" t="str">
        <f>IFERROR(IF(Z33="","",IF(Z33&lt;=0.2,"Muy Baja",IF(Z33&lt;=0.4,"Baja",IF(Z33&lt;=0.6,"Media",IF(Z33&lt;=0.8,"Alta","Muy Alta"))))),"")</f>
        <v/>
      </c>
      <c r="AB33" s="117" t="str">
        <f>+Z33</f>
        <v/>
      </c>
      <c r="AC33" s="119" t="str">
        <f>IFERROR(IF(AD33="","",IF(AD33&lt;=0.2,"Leve",IF(AD33&lt;=0.4,"Menor",IF(AD33&lt;=0.6,"Moderado",IF(AD33&lt;=0.8,"Mayor","Catastrófico"))))),"")</f>
        <v/>
      </c>
      <c r="AD33" s="117" t="str">
        <f>IFERROR(IF(S33="Impacto",(O33-(+O33*V33)),IF(S33="Probabilidad",O33,"")),"")</f>
        <v/>
      </c>
      <c r="AE33" s="120"/>
      <c r="AF33" s="116"/>
      <c r="AG33" s="140"/>
      <c r="AH33" s="150"/>
      <c r="AI33" s="123"/>
      <c r="AJ33" s="123"/>
      <c r="AK33" s="150"/>
      <c r="AL33" s="151"/>
    </row>
    <row r="34" spans="4:38" ht="30" hidden="1" customHeight="1" x14ac:dyDescent="0.3">
      <c r="D34" s="233"/>
      <c r="E34" s="233"/>
      <c r="F34" s="236"/>
      <c r="G34" s="236"/>
      <c r="H34" s="236"/>
      <c r="I34" s="239"/>
      <c r="J34" s="220"/>
      <c r="K34" s="211"/>
      <c r="L34" s="228"/>
      <c r="M34" s="211">
        <f ca="1">IF(NOT(ISERROR(MATCH(L34,_xlfn.ANCHORARRAY(#REF!),0))),#REF!&amp;"Por favor no seleccionar los criterios de impacto",L34)</f>
        <v>0</v>
      </c>
      <c r="N34" s="220"/>
      <c r="O34" s="211"/>
      <c r="P34" s="212"/>
      <c r="Q34" s="149">
        <v>2</v>
      </c>
      <c r="R34" s="114"/>
      <c r="S34" s="115"/>
      <c r="T34" s="116"/>
      <c r="U34" s="116"/>
      <c r="V34" s="117"/>
      <c r="W34" s="116"/>
      <c r="X34" s="116"/>
      <c r="Y34" s="116"/>
      <c r="Z34" s="118" t="str">
        <f>IFERROR(IF(AND(S33="Probabilidad",S34="Probabilidad"),(AB33-(+AB33*V34)),IF(S34="Probabilidad",(K33-(+K33*V34)),IF(S34="Impacto",AB33,""))),"")</f>
        <v/>
      </c>
      <c r="AA34" s="119" t="str">
        <f t="shared" ref="AA34" si="40">IFERROR(IF(Z34="","",IF(Z34&lt;=0.2,"Muy Baja",IF(Z34&lt;=0.4,"Baja",IF(Z34&lt;=0.6,"Media",IF(Z34&lt;=0.8,"Alta","Muy Alta"))))),"")</f>
        <v/>
      </c>
      <c r="AB34" s="117" t="str">
        <f t="shared" ref="AB34" si="41">+Z34</f>
        <v/>
      </c>
      <c r="AC34" s="119" t="str">
        <f t="shared" ref="AC34" si="42">IFERROR(IF(AD34="","",IF(AD34&lt;=0.2,"Leve",IF(AD34&lt;=0.4,"Menor",IF(AD34&lt;=0.6,"Moderado",IF(AD34&lt;=0.8,"Mayor","Catastrófico"))))),"")</f>
        <v/>
      </c>
      <c r="AD34" s="117" t="str">
        <f>IFERROR(IF(AND(S33="Impacto",S34="Impacto"),(AD33-(+AD33*V34)),IF(S34="Impacto",($O$9-(+$O$9*V34)),IF(S34="Probabilidad",AD33,""))),"")</f>
        <v/>
      </c>
      <c r="AE34" s="120"/>
      <c r="AF34" s="116"/>
      <c r="AG34" s="150"/>
      <c r="AH34" s="150"/>
      <c r="AI34" s="123"/>
      <c r="AJ34" s="123"/>
      <c r="AK34" s="150"/>
      <c r="AL34" s="151"/>
    </row>
    <row r="35" spans="4:38" ht="30" hidden="1" customHeight="1" x14ac:dyDescent="0.3">
      <c r="D35" s="233"/>
      <c r="E35" s="233"/>
      <c r="F35" s="236"/>
      <c r="G35" s="236"/>
      <c r="H35" s="236"/>
      <c r="I35" s="239"/>
      <c r="J35" s="220"/>
      <c r="K35" s="211"/>
      <c r="L35" s="228"/>
      <c r="M35" s="211">
        <f ca="1">IF(NOT(ISERROR(MATCH(L35,_xlfn.ANCHORARRAY(#REF!),0))),#REF!&amp;"Por favor no seleccionar los criterios de impacto",L35)</f>
        <v>0</v>
      </c>
      <c r="N35" s="220"/>
      <c r="O35" s="211"/>
      <c r="P35" s="212"/>
      <c r="Q35" s="149">
        <v>3</v>
      </c>
    </row>
    <row r="36" spans="4:38" ht="30" hidden="1" customHeight="1" x14ac:dyDescent="0.3">
      <c r="D36" s="233"/>
      <c r="E36" s="233"/>
      <c r="F36" s="236"/>
      <c r="G36" s="236"/>
      <c r="H36" s="236"/>
      <c r="I36" s="239"/>
      <c r="J36" s="220"/>
      <c r="K36" s="211"/>
      <c r="L36" s="228"/>
      <c r="M36" s="211">
        <f ca="1">IF(NOT(ISERROR(MATCH(L36,_xlfn.ANCHORARRAY(#REF!),0))),#REF!&amp;"Por favor no seleccionar los criterios de impacto",L36)</f>
        <v>0</v>
      </c>
      <c r="N36" s="220"/>
      <c r="O36" s="211"/>
      <c r="P36" s="212"/>
      <c r="Q36" s="149">
        <v>4</v>
      </c>
    </row>
    <row r="37" spans="4:38" ht="30" hidden="1" customHeight="1" x14ac:dyDescent="0.3">
      <c r="D37" s="233"/>
      <c r="E37" s="233"/>
      <c r="F37" s="236"/>
      <c r="G37" s="236"/>
      <c r="H37" s="236"/>
      <c r="I37" s="239"/>
      <c r="J37" s="220"/>
      <c r="K37" s="211"/>
      <c r="L37" s="228"/>
      <c r="M37" s="211">
        <f ca="1">IF(NOT(ISERROR(MATCH(L37,_xlfn.ANCHORARRAY(#REF!),0))),#REF!&amp;"Por favor no seleccionar los criterios de impacto",L37)</f>
        <v>0</v>
      </c>
      <c r="N37" s="220"/>
      <c r="O37" s="211"/>
      <c r="P37" s="212"/>
      <c r="Q37" s="149">
        <v>5</v>
      </c>
    </row>
    <row r="38" spans="4:38" ht="30" hidden="1" customHeight="1" x14ac:dyDescent="0.3">
      <c r="D38" s="234"/>
      <c r="E38" s="234"/>
      <c r="F38" s="237"/>
      <c r="G38" s="237"/>
      <c r="H38" s="237"/>
      <c r="I38" s="240"/>
      <c r="J38" s="220"/>
      <c r="K38" s="211"/>
      <c r="L38" s="228"/>
      <c r="M38" s="211">
        <f ca="1">IF(NOT(ISERROR(MATCH(L38,_xlfn.ANCHORARRAY(#REF!),0))),#REF!&amp;"Por favor no seleccionar los criterios de impacto",L38)</f>
        <v>0</v>
      </c>
      <c r="N38" s="220"/>
      <c r="O38" s="211"/>
      <c r="P38" s="212"/>
      <c r="Q38" s="149">
        <v>6</v>
      </c>
    </row>
    <row r="39" spans="4:38" ht="30" customHeight="1" x14ac:dyDescent="0.3">
      <c r="D39" s="232"/>
      <c r="E39" s="232"/>
      <c r="F39" s="235"/>
      <c r="G39" s="235"/>
      <c r="H39" s="238"/>
      <c r="I39" s="238"/>
      <c r="J39" s="220" t="str">
        <f>IF(I39&lt;=0,"",IF(I39&lt;=2,"Muy Baja",IF(I39&lt;=24,"Baja",IF(I39&lt;=500,"Media",IF(I39&lt;=5000,"Alta","Muy Alta")))))</f>
        <v/>
      </c>
      <c r="K39" s="211" t="str">
        <f t="shared" ref="K39" si="43">IF(J39="","",IF(J39="Muy Baja",0.2,IF(J39="Baja",0.4,IF(J39="Media",0.6,IF(J39="Alta",0.8,IF(J39="Muy Alta",1,))))))</f>
        <v/>
      </c>
      <c r="L39" s="228"/>
      <c r="M39" s="211">
        <f ca="1">IF(NOT(ISERROR(MATCH(L39,'Tabla Impacto'!$B$221:$B$223,0))),'Tabla Impacto'!$F$223&amp;"Por favor no seleccionar los criterios de impacto(Afectación Económica o presupuestal y Pérdida Reputacional)",L39)</f>
        <v>0</v>
      </c>
      <c r="N39" s="220" t="str">
        <f ca="1">IF(OR(M39='Tabla Impacto'!$C$11,M39='Tabla Impacto'!$D$11),"Leve",IF(OR(M39='Tabla Impacto'!$C$12,M39='Tabla Impacto'!$D$12),"Menor",IF(OR(M39='Tabla Impacto'!$C$13,M39='Tabla Impacto'!$D$13),"Moderado",IF(OR(M39='Tabla Impacto'!$C$14,M39='Tabla Impacto'!$D$14),"Mayor",IF(OR(M39='Tabla Impacto'!$C$15,M39='Tabla Impacto'!$D$15),"Catastrófico","")))))</f>
        <v/>
      </c>
      <c r="O39" s="211" t="str">
        <f t="shared" ref="O39" ca="1" si="44">IF(N39="","",IF(N39="Leve",0.2,IF(N39="Menor",0.4,IF(N39="Moderado",0.6,IF(N39="Mayor",0.8,IF(N39="Catastrófico",1,))))))</f>
        <v/>
      </c>
      <c r="P39" s="212" t="s">
        <v>77</v>
      </c>
      <c r="Q39" s="149">
        <v>1</v>
      </c>
      <c r="R39" s="114"/>
      <c r="S39" s="115"/>
      <c r="T39" s="116"/>
      <c r="U39" s="116"/>
      <c r="V39" s="117"/>
      <c r="W39" s="116"/>
      <c r="X39" s="116"/>
      <c r="Y39" s="116"/>
      <c r="Z39" s="118"/>
      <c r="AA39" s="119"/>
      <c r="AB39" s="117"/>
      <c r="AC39" s="119" t="str">
        <f>IFERROR(IF(AD39="","",IF(AD39&lt;=0.2,"Leve",IF(AD39&lt;=0.4,"Menor",IF(AD39&lt;=0.6,"Moderado",IF(AD39&lt;=0.8,"Mayor","Catastrófico"))))),"")</f>
        <v/>
      </c>
      <c r="AD39" s="117" t="str">
        <f>IFERROR(IF(S39="Impacto",(O39-(+O39*V39)),IF(S39="Probabilidad",O39,"")),"")</f>
        <v/>
      </c>
      <c r="AE39" s="120" t="str">
        <f>IFERROR(IF(OR(AND(AA39="Muy Baja",AC39="Leve"),AND(AA39="Muy Baja",AC39="Menor"),AND(AA39="Baja",AC39="Leve")),"Bajo",IF(OR(AND(AA39="Muy baja",AC39="Moderado"),AND(AA39="Baja",AC39="Menor"),AND(AA39="Baja",AC39="Moderado"),AND(AA39="Media",AC39="Leve"),AND(AA39="Media",AC39="Menor"),AND(AA39="Media",AC39="Moderado"),AND(AA39="Alta",AC39="Leve"),AND(AA39="Alta",AC39="Menor")),"Moderado",IF(OR(AND(AA39="Muy Baja",AC39="Mayor"),AND(AA39="Baja",AC39="Mayor"),AND(AA39="Media",AC39="Mayor"),AND(AA39="Alta",AC39="Moderado"),AND(AA39="Alta",AC39="Mayor"),AND(AA39="Muy Alta",AC39="Leve"),AND(AA39="Muy Alta",AC39="Menor"),AND(AA39="Muy Alta",AC39="Moderado"),AND(AA39="Muy Alta",AC39="Mayor")),"Alto",IF(OR(AND(AA39="Muy Baja",AC39="Catastrófico"),AND(AA39="Baja",AC39="Catastrófico"),AND(AA39="Media",AC39="Catastrófico"),AND(AA39="Alta",AC39="Catastrófico"),AND(AA39="Muy Alta",AC39="Catastrófico")),"Extremo","")))),"")</f>
        <v/>
      </c>
      <c r="AF39" s="116"/>
      <c r="AG39" s="140"/>
      <c r="AH39" s="150"/>
      <c r="AI39" s="123"/>
      <c r="AJ39" s="123"/>
      <c r="AK39" s="150"/>
      <c r="AL39" s="151" t="s">
        <v>40</v>
      </c>
    </row>
    <row r="40" spans="4:38" ht="30" hidden="1" customHeight="1" x14ac:dyDescent="0.3">
      <c r="D40" s="233"/>
      <c r="E40" s="233"/>
      <c r="F40" s="236"/>
      <c r="G40" s="236"/>
      <c r="H40" s="239"/>
      <c r="I40" s="239"/>
      <c r="J40" s="220"/>
      <c r="K40" s="211"/>
      <c r="L40" s="228"/>
      <c r="M40" s="211">
        <f ca="1">IF(NOT(ISERROR(MATCH(L40,_xlfn.ANCHORARRAY(#REF!),0))),#REF!&amp;"Por favor no seleccionar los criterios de impacto",L40)</f>
        <v>0</v>
      </c>
      <c r="N40" s="220"/>
      <c r="O40" s="211"/>
      <c r="P40" s="212"/>
      <c r="Q40" s="149">
        <v>2</v>
      </c>
      <c r="R40" s="114"/>
      <c r="S40" s="115"/>
      <c r="T40" s="116"/>
      <c r="U40" s="116"/>
      <c r="V40" s="117"/>
      <c r="W40" s="116"/>
      <c r="X40" s="116"/>
      <c r="Y40" s="116"/>
      <c r="Z40" s="118"/>
      <c r="AA40" s="119"/>
      <c r="AB40" s="117"/>
      <c r="AC40" s="119" t="str">
        <f t="shared" ref="AC40" si="45">IFERROR(IF(AD40="","",IF(AD40&lt;=0.2,"Leve",IF(AD40&lt;=0.4,"Menor",IF(AD40&lt;=0.6,"Moderado",IF(AD40&lt;=0.8,"Mayor","Catastrófico"))))),"")</f>
        <v/>
      </c>
      <c r="AD40" s="117" t="str">
        <f>IFERROR(IF(AND(S39="Impacto",S40="Impacto"),(AD39-(+AD39*V40)),IF(S40="Impacto",($O$9-(+$O$9*V40)),IF(S40="Probabilidad",AD39,""))),"")</f>
        <v/>
      </c>
      <c r="AE40" s="120" t="str">
        <f t="shared" ref="AE40" si="46">IFERROR(IF(OR(AND(AA40="Muy Baja",AC40="Leve"),AND(AA40="Muy Baja",AC40="Menor"),AND(AA40="Baja",AC40="Leve")),"Bajo",IF(OR(AND(AA40="Muy baja",AC40="Moderado"),AND(AA40="Baja",AC40="Menor"),AND(AA40="Baja",AC40="Moderado"),AND(AA40="Media",AC40="Leve"),AND(AA40="Media",AC40="Menor"),AND(AA40="Media",AC40="Moderado"),AND(AA40="Alta",AC40="Leve"),AND(AA40="Alta",AC40="Menor")),"Moderado",IF(OR(AND(AA40="Muy Baja",AC40="Mayor"),AND(AA40="Baja",AC40="Mayor"),AND(AA40="Media",AC40="Mayor"),AND(AA40="Alta",AC40="Moderado"),AND(AA40="Alta",AC40="Mayor"),AND(AA40="Muy Alta",AC40="Leve"),AND(AA40="Muy Alta",AC40="Menor"),AND(AA40="Muy Alta",AC40="Moderado"),AND(AA40="Muy Alta",AC40="Mayor")),"Alto",IF(OR(AND(AA40="Muy Baja",AC40="Catastrófico"),AND(AA40="Baja",AC40="Catastrófico"),AND(AA40="Media",AC40="Catastrófico"),AND(AA40="Alta",AC40="Catastrófico"),AND(AA40="Muy Alta",AC40="Catastrófico")),"Extremo","")))),"")</f>
        <v/>
      </c>
      <c r="AF40" s="116"/>
      <c r="AG40" s="150"/>
      <c r="AH40" s="150"/>
      <c r="AI40" s="123"/>
      <c r="AJ40" s="123"/>
      <c r="AK40" s="150"/>
      <c r="AL40" s="151"/>
    </row>
    <row r="41" spans="4:38" ht="30" hidden="1" customHeight="1" x14ac:dyDescent="0.3">
      <c r="D41" s="233"/>
      <c r="E41" s="233"/>
      <c r="F41" s="236"/>
      <c r="G41" s="236"/>
      <c r="H41" s="239"/>
      <c r="I41" s="239"/>
      <c r="J41" s="220"/>
      <c r="K41" s="211"/>
      <c r="L41" s="228"/>
      <c r="M41" s="211">
        <f ca="1">IF(NOT(ISERROR(MATCH(L41,_xlfn.ANCHORARRAY(#REF!),0))),#REF!&amp;"Por favor no seleccionar los criterios de impacto",L41)</f>
        <v>0</v>
      </c>
      <c r="N41" s="220"/>
      <c r="O41" s="211"/>
      <c r="P41" s="212"/>
      <c r="Q41" s="149">
        <v>3</v>
      </c>
    </row>
    <row r="42" spans="4:38" ht="30" hidden="1" customHeight="1" x14ac:dyDescent="0.3">
      <c r="D42" s="233"/>
      <c r="E42" s="233"/>
      <c r="F42" s="236"/>
      <c r="G42" s="236"/>
      <c r="H42" s="239"/>
      <c r="I42" s="239"/>
      <c r="J42" s="220"/>
      <c r="K42" s="211"/>
      <c r="L42" s="228"/>
      <c r="M42" s="211">
        <f ca="1">IF(NOT(ISERROR(MATCH(L42,_xlfn.ANCHORARRAY(#REF!),0))),#REF!&amp;"Por favor no seleccionar los criterios de impacto",L42)</f>
        <v>0</v>
      </c>
      <c r="N42" s="220"/>
      <c r="O42" s="211"/>
      <c r="P42" s="212"/>
      <c r="Q42" s="149">
        <v>4</v>
      </c>
    </row>
    <row r="43" spans="4:38" ht="30" hidden="1" customHeight="1" x14ac:dyDescent="0.3">
      <c r="D43" s="233"/>
      <c r="E43" s="233"/>
      <c r="F43" s="236"/>
      <c r="G43" s="236"/>
      <c r="H43" s="239"/>
      <c r="I43" s="239"/>
      <c r="J43" s="220"/>
      <c r="K43" s="211"/>
      <c r="L43" s="228"/>
      <c r="M43" s="211">
        <f ca="1">IF(NOT(ISERROR(MATCH(L43,_xlfn.ANCHORARRAY(#REF!),0))),#REF!&amp;"Por favor no seleccionar los criterios de impacto",L43)</f>
        <v>0</v>
      </c>
      <c r="N43" s="220"/>
      <c r="O43" s="211"/>
      <c r="P43" s="212"/>
      <c r="Q43" s="149">
        <v>5</v>
      </c>
    </row>
    <row r="44" spans="4:38" ht="30" hidden="1" customHeight="1" x14ac:dyDescent="0.3">
      <c r="D44" s="234"/>
      <c r="E44" s="234"/>
      <c r="F44" s="237"/>
      <c r="G44" s="237"/>
      <c r="H44" s="240"/>
      <c r="I44" s="240"/>
      <c r="J44" s="220"/>
      <c r="K44" s="211"/>
      <c r="L44" s="228"/>
      <c r="M44" s="211">
        <f ca="1">IF(NOT(ISERROR(MATCH(L44,_xlfn.ANCHORARRAY(#REF!),0))),#REF!&amp;"Por favor no seleccionar los criterios de impacto",L44)</f>
        <v>0</v>
      </c>
      <c r="N44" s="220"/>
      <c r="O44" s="211"/>
      <c r="P44" s="212"/>
      <c r="Q44" s="149">
        <v>6</v>
      </c>
    </row>
  </sheetData>
  <autoFilter ref="A8:BR44">
    <filterColumn colId="37">
      <filters>
        <filter val="En curso"/>
      </filters>
    </filterColumn>
  </autoFilter>
  <dataConsolidate/>
  <mergeCells count="129">
    <mergeCell ref="P39:P44"/>
    <mergeCell ref="D33:D38"/>
    <mergeCell ref="D39:D44"/>
    <mergeCell ref="H33:H38"/>
    <mergeCell ref="J33:J38"/>
    <mergeCell ref="J39:J44"/>
    <mergeCell ref="E33:E38"/>
    <mergeCell ref="F33:F38"/>
    <mergeCell ref="G33:G38"/>
    <mergeCell ref="I33:I38"/>
    <mergeCell ref="E39:E44"/>
    <mergeCell ref="F39:F44"/>
    <mergeCell ref="G39:G44"/>
    <mergeCell ref="H39:H44"/>
    <mergeCell ref="I39:I44"/>
    <mergeCell ref="K33:K38"/>
    <mergeCell ref="L33:L38"/>
    <mergeCell ref="M33:M38"/>
    <mergeCell ref="N33:N38"/>
    <mergeCell ref="O33:O38"/>
    <mergeCell ref="P33:P38"/>
    <mergeCell ref="K39:K44"/>
    <mergeCell ref="L39:L44"/>
    <mergeCell ref="A21:A26"/>
    <mergeCell ref="C21:C26"/>
    <mergeCell ref="B21:B26"/>
    <mergeCell ref="F21:F26"/>
    <mergeCell ref="M39:M44"/>
    <mergeCell ref="N39:N44"/>
    <mergeCell ref="O39:O44"/>
    <mergeCell ref="N27:N32"/>
    <mergeCell ref="N21:N26"/>
    <mergeCell ref="A6:I6"/>
    <mergeCell ref="J6:P6"/>
    <mergeCell ref="Q6:Y6"/>
    <mergeCell ref="Z6:AF6"/>
    <mergeCell ref="E9:E14"/>
    <mergeCell ref="P9:P14"/>
    <mergeCell ref="K9:K14"/>
    <mergeCell ref="L9:L14"/>
    <mergeCell ref="M9:M14"/>
    <mergeCell ref="N9:N14"/>
    <mergeCell ref="O9:O14"/>
    <mergeCell ref="AG6:AL6"/>
    <mergeCell ref="F15:F20"/>
    <mergeCell ref="H15:H20"/>
    <mergeCell ref="M15:M20"/>
    <mergeCell ref="A27:A32"/>
    <mergeCell ref="D27:D32"/>
    <mergeCell ref="E27:E32"/>
    <mergeCell ref="G27:G32"/>
    <mergeCell ref="D21:D26"/>
    <mergeCell ref="E21:E26"/>
    <mergeCell ref="L27:L32"/>
    <mergeCell ref="M27:M32"/>
    <mergeCell ref="G21:G26"/>
    <mergeCell ref="I21:I26"/>
    <mergeCell ref="J21:J26"/>
    <mergeCell ref="L21:L26"/>
    <mergeCell ref="I27:I32"/>
    <mergeCell ref="J27:J32"/>
    <mergeCell ref="K27:K32"/>
    <mergeCell ref="M21:M26"/>
    <mergeCell ref="O21:O26"/>
    <mergeCell ref="P21:P26"/>
    <mergeCell ref="O27:O32"/>
    <mergeCell ref="P27:P32"/>
    <mergeCell ref="AK7:AK8"/>
    <mergeCell ref="AJ7:AJ8"/>
    <mergeCell ref="AI7:AI8"/>
    <mergeCell ref="AH7:AH8"/>
    <mergeCell ref="A7:A8"/>
    <mergeCell ref="G7:G8"/>
    <mergeCell ref="E7:E8"/>
    <mergeCell ref="D7:D8"/>
    <mergeCell ref="AF7:AF8"/>
    <mergeCell ref="Q7:Q8"/>
    <mergeCell ref="AE7:AE8"/>
    <mergeCell ref="AD7:AD8"/>
    <mergeCell ref="Z7:Z8"/>
    <mergeCell ref="R7:R8"/>
    <mergeCell ref="I7:I8"/>
    <mergeCell ref="J7:J8"/>
    <mergeCell ref="K7:K8"/>
    <mergeCell ref="N7:N8"/>
    <mergeCell ref="O7:O8"/>
    <mergeCell ref="P7:P8"/>
    <mergeCell ref="L7:L8"/>
    <mergeCell ref="M7:M8"/>
    <mergeCell ref="B27:B32"/>
    <mergeCell ref="C27:C32"/>
    <mergeCell ref="F27:F32"/>
    <mergeCell ref="H27:H32"/>
    <mergeCell ref="G15:G20"/>
    <mergeCell ref="I15:I20"/>
    <mergeCell ref="N15:N20"/>
    <mergeCell ref="D15:D20"/>
    <mergeCell ref="E15:E20"/>
    <mergeCell ref="K21:K26"/>
    <mergeCell ref="C15:C20"/>
    <mergeCell ref="B15:B20"/>
    <mergeCell ref="L15:L20"/>
    <mergeCell ref="H21:H26"/>
    <mergeCell ref="J15:J20"/>
    <mergeCell ref="K15:K20"/>
    <mergeCell ref="A1:AL1"/>
    <mergeCell ref="A2:AL2"/>
    <mergeCell ref="A3:AL3"/>
    <mergeCell ref="A4:AL4"/>
    <mergeCell ref="H7:H8"/>
    <mergeCell ref="F9:F14"/>
    <mergeCell ref="H9:H14"/>
    <mergeCell ref="O15:O20"/>
    <mergeCell ref="P15:P20"/>
    <mergeCell ref="C9:C14"/>
    <mergeCell ref="B9:B14"/>
    <mergeCell ref="AC7:AC8"/>
    <mergeCell ref="AA7:AA8"/>
    <mergeCell ref="AB7:AB8"/>
    <mergeCell ref="S7:S8"/>
    <mergeCell ref="T7:Y7"/>
    <mergeCell ref="G9:G14"/>
    <mergeCell ref="I9:I14"/>
    <mergeCell ref="J9:J14"/>
    <mergeCell ref="A9:A14"/>
    <mergeCell ref="D9:D14"/>
    <mergeCell ref="A15:A20"/>
    <mergeCell ref="AG7:AG8"/>
    <mergeCell ref="AL7:AL8"/>
  </mergeCells>
  <phoneticPr fontId="61" type="noConversion"/>
  <conditionalFormatting sqref="P9">
    <cfRule type="cellIs" dxfId="147" priority="739" operator="equal">
      <formula>"Extremo"</formula>
    </cfRule>
    <cfRule type="cellIs" dxfId="146" priority="740" operator="equal">
      <formula>"Alto"</formula>
    </cfRule>
    <cfRule type="cellIs" dxfId="145" priority="741" operator="equal">
      <formula>"Moderado"</formula>
    </cfRule>
    <cfRule type="cellIs" dxfId="144" priority="742" operator="equal">
      <formula>"Bajo"</formula>
    </cfRule>
  </conditionalFormatting>
  <conditionalFormatting sqref="AA9:AA14">
    <cfRule type="cellIs" dxfId="143" priority="734" operator="equal">
      <formula>"Muy Alta"</formula>
    </cfRule>
    <cfRule type="cellIs" dxfId="142" priority="735" operator="equal">
      <formula>"Alta"</formula>
    </cfRule>
    <cfRule type="cellIs" dxfId="141" priority="736" operator="equal">
      <formula>"Media"</formula>
    </cfRule>
    <cfRule type="cellIs" dxfId="140" priority="737" operator="equal">
      <formula>"Baja"</formula>
    </cfRule>
    <cfRule type="cellIs" dxfId="139" priority="738" operator="equal">
      <formula>"Muy Baja"</formula>
    </cfRule>
  </conditionalFormatting>
  <conditionalFormatting sqref="AC9:AC14">
    <cfRule type="cellIs" dxfId="138" priority="729" operator="equal">
      <formula>"Catastrófico"</formula>
    </cfRule>
    <cfRule type="cellIs" dxfId="137" priority="730" operator="equal">
      <formula>"Mayor"</formula>
    </cfRule>
    <cfRule type="cellIs" dxfId="136" priority="731" operator="equal">
      <formula>"Moderado"</formula>
    </cfRule>
    <cfRule type="cellIs" dxfId="135" priority="732" operator="equal">
      <formula>"Menor"</formula>
    </cfRule>
    <cfRule type="cellIs" dxfId="134" priority="733" operator="equal">
      <formula>"Leve"</formula>
    </cfRule>
  </conditionalFormatting>
  <conditionalFormatting sqref="AE9:AE14">
    <cfRule type="cellIs" dxfId="133" priority="725" operator="equal">
      <formula>"Extremo"</formula>
    </cfRule>
    <cfRule type="cellIs" dxfId="132" priority="726" operator="equal">
      <formula>"Alto"</formula>
    </cfRule>
    <cfRule type="cellIs" dxfId="131" priority="727" operator="equal">
      <formula>"Moderado"</formula>
    </cfRule>
    <cfRule type="cellIs" dxfId="130" priority="728" operator="equal">
      <formula>"Bajo"</formula>
    </cfRule>
  </conditionalFormatting>
  <conditionalFormatting sqref="J9">
    <cfRule type="cellIs" dxfId="129" priority="194" operator="equal">
      <formula>"Muy Alta"</formula>
    </cfRule>
    <cfRule type="cellIs" dxfId="128" priority="195" operator="equal">
      <formula>"Alta"</formula>
    </cfRule>
    <cfRule type="cellIs" dxfId="127" priority="196" operator="equal">
      <formula>"Media"</formula>
    </cfRule>
    <cfRule type="cellIs" dxfId="126" priority="197" operator="equal">
      <formula>"Baja"</formula>
    </cfRule>
    <cfRule type="cellIs" dxfId="125" priority="198" operator="equal">
      <formula>"Muy Baja"</formula>
    </cfRule>
  </conditionalFormatting>
  <conditionalFormatting sqref="N9">
    <cfRule type="cellIs" dxfId="124" priority="189" operator="equal">
      <formula>"Catastrófico"</formula>
    </cfRule>
    <cfRule type="cellIs" dxfId="123" priority="190" operator="equal">
      <formula>"Mayor"</formula>
    </cfRule>
    <cfRule type="cellIs" dxfId="122" priority="191" operator="equal">
      <formula>"Moderado"</formula>
    </cfRule>
    <cfRule type="cellIs" dxfId="121" priority="192" operator="equal">
      <formula>"Menor"</formula>
    </cfRule>
    <cfRule type="cellIs" dxfId="120" priority="193" operator="equal">
      <formula>"Leve"</formula>
    </cfRule>
  </conditionalFormatting>
  <conditionalFormatting sqref="M9:M14">
    <cfRule type="containsText" dxfId="119" priority="188" operator="containsText" text="❌">
      <formula>NOT(ISERROR(SEARCH("❌",M9)))</formula>
    </cfRule>
  </conditionalFormatting>
  <conditionalFormatting sqref="P15">
    <cfRule type="cellIs" dxfId="118" priority="170" operator="equal">
      <formula>"Extremo"</formula>
    </cfRule>
    <cfRule type="cellIs" dxfId="117" priority="171" operator="equal">
      <formula>"Alto"</formula>
    </cfRule>
    <cfRule type="cellIs" dxfId="116" priority="172" operator="equal">
      <formula>"Moderado"</formula>
    </cfRule>
    <cfRule type="cellIs" dxfId="115" priority="173" operator="equal">
      <formula>"Bajo"</formula>
    </cfRule>
  </conditionalFormatting>
  <conditionalFormatting sqref="AA15:AA20">
    <cfRule type="cellIs" dxfId="114" priority="165" operator="equal">
      <formula>"Muy Alta"</formula>
    </cfRule>
    <cfRule type="cellIs" dxfId="113" priority="166" operator="equal">
      <formula>"Alta"</formula>
    </cfRule>
    <cfRule type="cellIs" dxfId="112" priority="167" operator="equal">
      <formula>"Media"</formula>
    </cfRule>
    <cfRule type="cellIs" dxfId="111" priority="168" operator="equal">
      <formula>"Baja"</formula>
    </cfRule>
    <cfRule type="cellIs" dxfId="110" priority="169" operator="equal">
      <formula>"Muy Baja"</formula>
    </cfRule>
  </conditionalFormatting>
  <conditionalFormatting sqref="AC15:AC20">
    <cfRule type="cellIs" dxfId="109" priority="160" operator="equal">
      <formula>"Catastrófico"</formula>
    </cfRule>
    <cfRule type="cellIs" dxfId="108" priority="161" operator="equal">
      <formula>"Mayor"</formula>
    </cfRule>
    <cfRule type="cellIs" dxfId="107" priority="162" operator="equal">
      <formula>"Moderado"</formula>
    </cfRule>
    <cfRule type="cellIs" dxfId="106" priority="163" operator="equal">
      <formula>"Menor"</formula>
    </cfRule>
    <cfRule type="cellIs" dxfId="105" priority="164" operator="equal">
      <formula>"Leve"</formula>
    </cfRule>
  </conditionalFormatting>
  <conditionalFormatting sqref="AE15:AE20">
    <cfRule type="cellIs" dxfId="104" priority="156" operator="equal">
      <formula>"Extremo"</formula>
    </cfRule>
    <cfRule type="cellIs" dxfId="103" priority="157" operator="equal">
      <formula>"Alto"</formula>
    </cfRule>
    <cfRule type="cellIs" dxfId="102" priority="158" operator="equal">
      <formula>"Moderado"</formula>
    </cfRule>
    <cfRule type="cellIs" dxfId="101" priority="159" operator="equal">
      <formula>"Bajo"</formula>
    </cfRule>
  </conditionalFormatting>
  <conditionalFormatting sqref="J15">
    <cfRule type="cellIs" dxfId="100" priority="151" operator="equal">
      <formula>"Muy Alta"</formula>
    </cfRule>
    <cfRule type="cellIs" dxfId="99" priority="152" operator="equal">
      <formula>"Alta"</formula>
    </cfRule>
    <cfRule type="cellIs" dxfId="98" priority="153" operator="equal">
      <formula>"Media"</formula>
    </cfRule>
    <cfRule type="cellIs" dxfId="97" priority="154" operator="equal">
      <formula>"Baja"</formula>
    </cfRule>
    <cfRule type="cellIs" dxfId="96" priority="155" operator="equal">
      <formula>"Muy Baja"</formula>
    </cfRule>
  </conditionalFormatting>
  <conditionalFormatting sqref="N15">
    <cfRule type="cellIs" dxfId="95" priority="146" operator="equal">
      <formula>"Catastrófico"</formula>
    </cfRule>
    <cfRule type="cellIs" dxfId="94" priority="147" operator="equal">
      <formula>"Mayor"</formula>
    </cfRule>
    <cfRule type="cellIs" dxfId="93" priority="148" operator="equal">
      <formula>"Moderado"</formula>
    </cfRule>
    <cfRule type="cellIs" dxfId="92" priority="149" operator="equal">
      <formula>"Menor"</formula>
    </cfRule>
    <cfRule type="cellIs" dxfId="91" priority="150" operator="equal">
      <formula>"Leve"</formula>
    </cfRule>
  </conditionalFormatting>
  <conditionalFormatting sqref="M15:M20">
    <cfRule type="containsText" dxfId="90" priority="145" operator="containsText" text="❌">
      <formula>NOT(ISERROR(SEARCH("❌",M15)))</formula>
    </cfRule>
  </conditionalFormatting>
  <conditionalFormatting sqref="P21">
    <cfRule type="cellIs" dxfId="89" priority="83" operator="equal">
      <formula>"Extremo"</formula>
    </cfRule>
    <cfRule type="cellIs" dxfId="88" priority="84" operator="equal">
      <formula>"Alto"</formula>
    </cfRule>
    <cfRule type="cellIs" dxfId="87" priority="85" operator="equal">
      <formula>"Moderado"</formula>
    </cfRule>
    <cfRule type="cellIs" dxfId="86" priority="86" operator="equal">
      <formula>"Bajo"</formula>
    </cfRule>
  </conditionalFormatting>
  <conditionalFormatting sqref="AA21:AA26">
    <cfRule type="cellIs" dxfId="85" priority="78" operator="equal">
      <formula>"Muy Alta"</formula>
    </cfRule>
    <cfRule type="cellIs" dxfId="84" priority="79" operator="equal">
      <formula>"Alta"</formula>
    </cfRule>
    <cfRule type="cellIs" dxfId="83" priority="80" operator="equal">
      <formula>"Media"</formula>
    </cfRule>
    <cfRule type="cellIs" dxfId="82" priority="81" operator="equal">
      <formula>"Baja"</formula>
    </cfRule>
    <cfRule type="cellIs" dxfId="81" priority="82" operator="equal">
      <formula>"Muy Baja"</formula>
    </cfRule>
  </conditionalFormatting>
  <conditionalFormatting sqref="AC21:AC26">
    <cfRule type="cellIs" dxfId="80" priority="73" operator="equal">
      <formula>"Catastrófico"</formula>
    </cfRule>
    <cfRule type="cellIs" dxfId="79" priority="74" operator="equal">
      <formula>"Mayor"</formula>
    </cfRule>
    <cfRule type="cellIs" dxfId="78" priority="75" operator="equal">
      <formula>"Moderado"</formula>
    </cfRule>
    <cfRule type="cellIs" dxfId="77" priority="76" operator="equal">
      <formula>"Menor"</formula>
    </cfRule>
    <cfRule type="cellIs" dxfId="76" priority="77" operator="equal">
      <formula>"Leve"</formula>
    </cfRule>
  </conditionalFormatting>
  <conditionalFormatting sqref="AE21:AE26">
    <cfRule type="cellIs" dxfId="75" priority="69" operator="equal">
      <formula>"Extremo"</formula>
    </cfRule>
    <cfRule type="cellIs" dxfId="74" priority="70" operator="equal">
      <formula>"Alto"</formula>
    </cfRule>
    <cfRule type="cellIs" dxfId="73" priority="71" operator="equal">
      <formula>"Moderado"</formula>
    </cfRule>
    <cfRule type="cellIs" dxfId="72" priority="72" operator="equal">
      <formula>"Bajo"</formula>
    </cfRule>
  </conditionalFormatting>
  <conditionalFormatting sqref="J21">
    <cfRule type="cellIs" dxfId="71" priority="64" operator="equal">
      <formula>"Muy Alta"</formula>
    </cfRule>
    <cfRule type="cellIs" dxfId="70" priority="65" operator="equal">
      <formula>"Alta"</formula>
    </cfRule>
    <cfRule type="cellIs" dxfId="69" priority="66" operator="equal">
      <formula>"Media"</formula>
    </cfRule>
    <cfRule type="cellIs" dxfId="68" priority="67" operator="equal">
      <formula>"Baja"</formula>
    </cfRule>
    <cfRule type="cellIs" dxfId="67" priority="68" operator="equal">
      <formula>"Muy Baja"</formula>
    </cfRule>
  </conditionalFormatting>
  <conditionalFormatting sqref="N21">
    <cfRule type="cellIs" dxfId="66" priority="59" operator="equal">
      <formula>"Catastrófico"</formula>
    </cfRule>
    <cfRule type="cellIs" dxfId="65" priority="60" operator="equal">
      <formula>"Mayor"</formula>
    </cfRule>
    <cfRule type="cellIs" dxfId="64" priority="61" operator="equal">
      <formula>"Moderado"</formula>
    </cfRule>
    <cfRule type="cellIs" dxfId="63" priority="62" operator="equal">
      <formula>"Menor"</formula>
    </cfRule>
    <cfRule type="cellIs" dxfId="62" priority="63" operator="equal">
      <formula>"Leve"</formula>
    </cfRule>
  </conditionalFormatting>
  <conditionalFormatting sqref="M21:M26">
    <cfRule type="containsText" dxfId="61" priority="58" operator="containsText" text="❌">
      <formula>NOT(ISERROR(SEARCH("❌",M21)))</formula>
    </cfRule>
  </conditionalFormatting>
  <conditionalFormatting sqref="P27 P33 P39">
    <cfRule type="cellIs" dxfId="60" priority="54" operator="equal">
      <formula>"Extremo"</formula>
    </cfRule>
    <cfRule type="cellIs" dxfId="59" priority="55" operator="equal">
      <formula>"Alto"</formula>
    </cfRule>
    <cfRule type="cellIs" dxfId="58" priority="56" operator="equal">
      <formula>"Moderado"</formula>
    </cfRule>
    <cfRule type="cellIs" dxfId="57" priority="57" operator="equal">
      <formula>"Bajo"</formula>
    </cfRule>
  </conditionalFormatting>
  <conditionalFormatting sqref="AA27:AA32">
    <cfRule type="cellIs" dxfId="56" priority="49" operator="equal">
      <formula>"Muy Alta"</formula>
    </cfRule>
    <cfRule type="cellIs" dxfId="55" priority="50" operator="equal">
      <formula>"Alta"</formula>
    </cfRule>
    <cfRule type="cellIs" dxfId="54" priority="51" operator="equal">
      <formula>"Media"</formula>
    </cfRule>
    <cfRule type="cellIs" dxfId="53" priority="52" operator="equal">
      <formula>"Baja"</formula>
    </cfRule>
    <cfRule type="cellIs" dxfId="52" priority="53" operator="equal">
      <formula>"Muy Baja"</formula>
    </cfRule>
  </conditionalFormatting>
  <conditionalFormatting sqref="AC27:AC32">
    <cfRule type="cellIs" dxfId="51" priority="44" operator="equal">
      <formula>"Catastrófico"</formula>
    </cfRule>
    <cfRule type="cellIs" dxfId="50" priority="45" operator="equal">
      <formula>"Mayor"</formula>
    </cfRule>
    <cfRule type="cellIs" dxfId="49" priority="46" operator="equal">
      <formula>"Moderado"</formula>
    </cfRule>
    <cfRule type="cellIs" dxfId="48" priority="47" operator="equal">
      <formula>"Menor"</formula>
    </cfRule>
    <cfRule type="cellIs" dxfId="47" priority="48" operator="equal">
      <formula>"Leve"</formula>
    </cfRule>
  </conditionalFormatting>
  <conditionalFormatting sqref="AE27:AE32">
    <cfRule type="cellIs" dxfId="46" priority="40" operator="equal">
      <formula>"Extremo"</formula>
    </cfRule>
    <cfRule type="cellIs" dxfId="45" priority="41" operator="equal">
      <formula>"Alto"</formula>
    </cfRule>
    <cfRule type="cellIs" dxfId="44" priority="42" operator="equal">
      <formula>"Moderado"</formula>
    </cfRule>
    <cfRule type="cellIs" dxfId="43" priority="43" operator="equal">
      <formula>"Bajo"</formula>
    </cfRule>
  </conditionalFormatting>
  <conditionalFormatting sqref="J27 J33 J39">
    <cfRule type="cellIs" dxfId="42" priority="35" operator="equal">
      <formula>"Muy Alta"</formula>
    </cfRule>
    <cfRule type="cellIs" dxfId="41" priority="36" operator="equal">
      <formula>"Alta"</formula>
    </cfRule>
    <cfRule type="cellIs" dxfId="40" priority="37" operator="equal">
      <formula>"Media"</formula>
    </cfRule>
    <cfRule type="cellIs" dxfId="39" priority="38" operator="equal">
      <formula>"Baja"</formula>
    </cfRule>
    <cfRule type="cellIs" dxfId="38" priority="39" operator="equal">
      <formula>"Muy Baja"</formula>
    </cfRule>
  </conditionalFormatting>
  <conditionalFormatting sqref="N27 N33 N39">
    <cfRule type="cellIs" dxfId="37" priority="30" operator="equal">
      <formula>"Catastrófico"</formula>
    </cfRule>
    <cfRule type="cellIs" dxfId="36" priority="31" operator="equal">
      <formula>"Mayor"</formula>
    </cfRule>
    <cfRule type="cellIs" dxfId="35" priority="32" operator="equal">
      <formula>"Moderado"</formula>
    </cfRule>
    <cfRule type="cellIs" dxfId="34" priority="33" operator="equal">
      <formula>"Menor"</formula>
    </cfRule>
    <cfRule type="cellIs" dxfId="33" priority="34" operator="equal">
      <formula>"Leve"</formula>
    </cfRule>
  </conditionalFormatting>
  <conditionalFormatting sqref="M27:M44">
    <cfRule type="containsText" dxfId="32" priority="29" operator="containsText" text="❌">
      <formula>NOT(ISERROR(SEARCH("❌",M27)))</formula>
    </cfRule>
  </conditionalFormatting>
  <conditionalFormatting sqref="AA33:AA34">
    <cfRule type="cellIs" dxfId="31" priority="24" operator="equal">
      <formula>"Muy Alta"</formula>
    </cfRule>
    <cfRule type="cellIs" dxfId="30" priority="25" operator="equal">
      <formula>"Alta"</formula>
    </cfRule>
    <cfRule type="cellIs" dxfId="29" priority="26" operator="equal">
      <formula>"Media"</formula>
    </cfRule>
    <cfRule type="cellIs" dxfId="28" priority="27" operator="equal">
      <formula>"Baja"</formula>
    </cfRule>
    <cfRule type="cellIs" dxfId="27" priority="28" operator="equal">
      <formula>"Muy Baja"</formula>
    </cfRule>
  </conditionalFormatting>
  <conditionalFormatting sqref="AC33:AC34">
    <cfRule type="cellIs" dxfId="26" priority="19" operator="equal">
      <formula>"Catastrófico"</formula>
    </cfRule>
    <cfRule type="cellIs" dxfId="25" priority="20" operator="equal">
      <formula>"Mayor"</formula>
    </cfRule>
    <cfRule type="cellIs" dxfId="24" priority="21" operator="equal">
      <formula>"Moderado"</formula>
    </cfRule>
    <cfRule type="cellIs" dxfId="23" priority="22" operator="equal">
      <formula>"Menor"</formula>
    </cfRule>
    <cfRule type="cellIs" dxfId="22" priority="23" operator="equal">
      <formula>"Leve"</formula>
    </cfRule>
  </conditionalFormatting>
  <conditionalFormatting sqref="AE33:AE34">
    <cfRule type="cellIs" dxfId="21" priority="15" operator="equal">
      <formula>"Extremo"</formula>
    </cfRule>
    <cfRule type="cellIs" dxfId="20" priority="16" operator="equal">
      <formula>"Alto"</formula>
    </cfRule>
    <cfRule type="cellIs" dxfId="19" priority="17" operator="equal">
      <formula>"Moderado"</formula>
    </cfRule>
    <cfRule type="cellIs" dxfId="18" priority="18" operator="equal">
      <formula>"Bajo"</formula>
    </cfRule>
  </conditionalFormatting>
  <conditionalFormatting sqref="AA39:AA40">
    <cfRule type="cellIs" dxfId="17" priority="10" operator="equal">
      <formula>"Muy Alta"</formula>
    </cfRule>
    <cfRule type="cellIs" dxfId="16" priority="11" operator="equal">
      <formula>"Alta"</formula>
    </cfRule>
    <cfRule type="cellIs" dxfId="15" priority="12" operator="equal">
      <formula>"Media"</formula>
    </cfRule>
    <cfRule type="cellIs" dxfId="14" priority="13" operator="equal">
      <formula>"Baja"</formula>
    </cfRule>
    <cfRule type="cellIs" dxfId="13" priority="14" operator="equal">
      <formula>"Muy Baja"</formula>
    </cfRule>
  </conditionalFormatting>
  <conditionalFormatting sqref="AC39:AC40">
    <cfRule type="cellIs" dxfId="12" priority="5" operator="equal">
      <formula>"Catastrófico"</formula>
    </cfRule>
    <cfRule type="cellIs" dxfId="11" priority="6" operator="equal">
      <formula>"Mayor"</formula>
    </cfRule>
    <cfRule type="cellIs" dxfId="10" priority="7" operator="equal">
      <formula>"Moderado"</formula>
    </cfRule>
    <cfRule type="cellIs" dxfId="9" priority="8" operator="equal">
      <formula>"Menor"</formula>
    </cfRule>
    <cfRule type="cellIs" dxfId="8" priority="9" operator="equal">
      <formula>"Leve"</formula>
    </cfRule>
  </conditionalFormatting>
  <conditionalFormatting sqref="AE39:AE40">
    <cfRule type="cellIs" dxfId="7" priority="1" operator="equal">
      <formula>"Extremo"</formula>
    </cfRule>
    <cfRule type="cellIs" dxfId="6" priority="2" operator="equal">
      <formula>"Alto"</formula>
    </cfRule>
    <cfRule type="cellIs" dxfId="5" priority="3" operator="equal">
      <formula>"Moderado"</formula>
    </cfRule>
    <cfRule type="cellIs" dxfId="4" priority="4" operator="equal">
      <formula>"Bajo"</formula>
    </cfRule>
  </conditionalFormatting>
  <dataValidations count="2">
    <dataValidation type="list" allowBlank="1" showInputMessage="1" showErrorMessage="1" sqref="G6 G45:G1048576 G39 G27:G33 G9:G21">
      <formula1>"Estratégicos, Imagen, Operativos, Financieros,Cumplimiento,Tecnológicos, Fraude, Corrupción, Imparcialidad, Confidencialidad, Seguridad de la información "</formula1>
    </dataValidation>
    <dataValidation type="list" allowBlank="1" showInputMessage="1" showErrorMessage="1" sqref="H6 H45:H1048576 H39 H9:H33">
      <formula1>"Positivo (Oportunidad) , Negativo (Amenaza)"</formula1>
    </dataValidation>
  </dataValidations>
  <pageMargins left="0.7" right="0.7" top="0.75" bottom="0.75" header="0.3" footer="0.3"/>
  <pageSetup orientation="portrait" r:id="rId1"/>
  <ignoredErrors>
    <ignoredError sqref="AD11" formula="1"/>
  </ignoredErrors>
  <extLst>
    <ext xmlns:x14="http://schemas.microsoft.com/office/spreadsheetml/2009/9/main" uri="{CCE6A557-97BC-4b89-ADB6-D9C93CAAB3DF}">
      <x14:dataValidations xmlns:xm="http://schemas.microsoft.com/office/excel/2006/main" count="13">
        <x14:dataValidation type="list" allowBlank="1" showInputMessage="1" showErrorMessage="1">
          <x14:formula1>
            <xm:f>'Opciones Tratamiento'!$B$9:$B$10</xm:f>
          </x14:formula1>
          <xm:sqref>AL9:AL13 AL15:AL19 AL21:AL22 AL24:AL25 AL27:AL28 AL30:AL31 AL33:AL34 AL39:AL40</xm:sqref>
        </x14:dataValidation>
        <x14:dataValidation type="list" allowBlank="1" showInputMessage="1" showErrorMessage="1">
          <x14:formula1>
            <xm:f>'Tabla Valoración controles'!$D$4:$D$6</xm:f>
          </x14:formula1>
          <xm:sqref>T39:T40 T9:T34</xm:sqref>
        </x14:dataValidation>
        <x14:dataValidation type="list" allowBlank="1" showInputMessage="1" showErrorMessage="1">
          <x14:formula1>
            <xm:f>'Tabla Valoración controles'!$D$7:$D$8</xm:f>
          </x14:formula1>
          <xm:sqref>U39:U40 U9:U34</xm:sqref>
        </x14:dataValidation>
        <x14:dataValidation type="list" allowBlank="1" showInputMessage="1" showErrorMessage="1">
          <x14:formula1>
            <xm:f>'Tabla Valoración controles'!$D$9:$D$10</xm:f>
          </x14:formula1>
          <xm:sqref>W39:W40 W9:W34</xm:sqref>
        </x14:dataValidation>
        <x14:dataValidation type="list" allowBlank="1" showInputMessage="1" showErrorMessage="1">
          <x14:formula1>
            <xm:f>'Tabla Valoración controles'!$D$11:$D$12</xm:f>
          </x14:formula1>
          <xm:sqref>X39:X40 X9:X34</xm:sqref>
        </x14:dataValidation>
        <x14:dataValidation type="list" allowBlank="1" showInputMessage="1" showErrorMessage="1">
          <x14:formula1>
            <xm:f>'Tabla Valoración controles'!$D$13:$D$14</xm:f>
          </x14:formula1>
          <xm:sqref>Y39:Y40 Y9:Y34</xm:sqref>
        </x14:dataValidation>
        <x14:dataValidation type="list" allowBlank="1" showInputMessage="1" showErrorMessage="1">
          <x14:formula1>
            <xm:f>'Opciones Tratamiento'!$B$2:$B$5</xm:f>
          </x14:formula1>
          <xm:sqref>AF39:AF40 AF9:AF34</xm:sqref>
        </x14:dataValidation>
        <x14:dataValidation type="custom" allowBlank="1" showInputMessage="1" showErrorMessage="1" error="Recuerde que las acciones se generan bajo la medida de mitigar el riesgo">
          <x14:formula1>
            <xm:f>IF(OR(AF9='Opciones Tratamiento'!$B$2,AF9='Opciones Tratamiento'!$B$3,AF9='Opciones Tratamiento'!$B$4),ISBLANK(AF9),ISTEXT(AF9))</xm:f>
          </x14:formula1>
          <xm:sqref>AG39:AG40 AG23:AG34 AG9:AG21</xm:sqref>
        </x14:dataValidation>
        <x14:dataValidation type="custom" allowBlank="1" showInputMessage="1" showErrorMessage="1" error="Recuerde que las acciones se generan bajo la medida de mitigar el riesgo">
          <x14:formula1>
            <xm:f>IF(OR(AF9='Opciones Tratamiento'!$B$2,AF9='Opciones Tratamiento'!$B$3,AF9='Opciones Tratamiento'!$B$4),ISBLANK(AF9),ISTEXT(AF9))</xm:f>
          </x14:formula1>
          <xm:sqref>AH39:AH40 AH9:AH34</xm:sqref>
        </x14:dataValidation>
        <x14:dataValidation type="custom" allowBlank="1" showInputMessage="1" showErrorMessage="1" error="Recuerde que las acciones se generan bajo la medida de mitigar el riesgo">
          <x14:formula1>
            <xm:f>IF(OR(AF9='Opciones Tratamiento'!$B$2,AF9='Opciones Tratamiento'!$B$3,AF9='Opciones Tratamiento'!$B$4),ISBLANK(AF9),ISTEXT(AF9))</xm:f>
          </x14:formula1>
          <xm:sqref>AI39:AI40 AI9:AI34</xm:sqref>
        </x14:dataValidation>
        <x14:dataValidation type="custom" allowBlank="1" showInputMessage="1" showErrorMessage="1" error="Recuerde que las acciones se generan bajo la medida de mitigar el riesgo">
          <x14:formula1>
            <xm:f>IF(OR(AF9='Opciones Tratamiento'!$B$2,AF9='Opciones Tratamiento'!$B$3,AF9='Opciones Tratamiento'!$B$4),ISBLANK(AF9),ISTEXT(AF9))</xm:f>
          </x14:formula1>
          <xm:sqref>AJ39:AJ40 AJ9:AJ34</xm:sqref>
        </x14:dataValidation>
        <x14:dataValidation type="custom" allowBlank="1" showInputMessage="1" showErrorMessage="1" error="Recuerde que las acciones se generan bajo la medida de mitigar el riesgo">
          <x14:formula1>
            <xm:f>IF(OR(AF9='Opciones Tratamiento'!$B$2,AF9='Opciones Tratamiento'!$B$3,AF9='Opciones Tratamiento'!$B$4),ISBLANK(AF9),ISTEXT(AF9))</xm:f>
          </x14:formula1>
          <xm:sqref>AK39:AK40 AK9:AK34</xm:sqref>
        </x14:dataValidation>
        <x14:dataValidation type="list" allowBlank="1" showInputMessage="1" showErrorMessage="1">
          <x14:formula1>
            <xm:f>'Tabla Impacto'!$F$210:$F$221</xm:f>
          </x14:formula1>
          <xm:sqref>L9:L44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U140"/>
  <sheetViews>
    <sheetView topLeftCell="A4" zoomScale="50" zoomScaleNormal="50" workbookViewId="0">
      <selection activeCell="P32" sqref="P32:U37"/>
    </sheetView>
  </sheetViews>
  <sheetFormatPr baseColWidth="10" defaultRowHeight="15" x14ac:dyDescent="0.25"/>
  <cols>
    <col min="2" max="39" width="5.7109375" customWidth="1"/>
    <col min="41" max="46" width="5.7109375" customWidth="1"/>
  </cols>
  <sheetData>
    <row r="1" spans="1:99"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row>
    <row r="2" spans="1:99" ht="18" customHeight="1" x14ac:dyDescent="0.25">
      <c r="A2" s="70"/>
      <c r="B2" s="241" t="s">
        <v>154</v>
      </c>
      <c r="C2" s="241"/>
      <c r="D2" s="241"/>
      <c r="E2" s="241"/>
      <c r="F2" s="241"/>
      <c r="G2" s="241"/>
      <c r="H2" s="241"/>
      <c r="I2" s="241"/>
      <c r="J2" s="279" t="s">
        <v>2</v>
      </c>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row>
    <row r="3" spans="1:99" ht="18.75" customHeight="1" x14ac:dyDescent="0.25">
      <c r="A3" s="70"/>
      <c r="B3" s="241"/>
      <c r="C3" s="241"/>
      <c r="D3" s="241"/>
      <c r="E3" s="241"/>
      <c r="F3" s="241"/>
      <c r="G3" s="241"/>
      <c r="H3" s="241"/>
      <c r="I3" s="241"/>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row>
    <row r="4" spans="1:99" ht="15" customHeight="1" x14ac:dyDescent="0.25">
      <c r="A4" s="70"/>
      <c r="B4" s="241"/>
      <c r="C4" s="241"/>
      <c r="D4" s="241"/>
      <c r="E4" s="241"/>
      <c r="F4" s="241"/>
      <c r="G4" s="241"/>
      <c r="H4" s="241"/>
      <c r="I4" s="241"/>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row>
    <row r="5" spans="1:99"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row>
    <row r="6" spans="1:99" ht="15" customHeight="1" x14ac:dyDescent="0.25">
      <c r="A6" s="70"/>
      <c r="B6" s="291" t="s">
        <v>3</v>
      </c>
      <c r="C6" s="291"/>
      <c r="D6" s="292"/>
      <c r="E6" s="280" t="s">
        <v>112</v>
      </c>
      <c r="F6" s="281"/>
      <c r="G6" s="281"/>
      <c r="H6" s="281"/>
      <c r="I6" s="282"/>
      <c r="J6" s="276" t="str">
        <f ca="1">IF(AND('Mapa final'!$J$9="Muy Alta",'Mapa final'!$N$9="Leve"),CONCATENATE("R",'Mapa final'!$A$9),"")</f>
        <v/>
      </c>
      <c r="K6" s="277"/>
      <c r="L6" s="277" t="e">
        <f>IF(AND('Mapa final'!#REF!="Muy Alta",'Mapa final'!#REF!="Leve"),CONCATENATE("R",'Mapa final'!#REF!),"")</f>
        <v>#REF!</v>
      </c>
      <c r="M6" s="277"/>
      <c r="N6" s="277" t="e">
        <f>IF(AND('Mapa final'!#REF!="Muy Alta",'Mapa final'!#REF!="Leve"),CONCATENATE("R",'Mapa final'!#REF!),"")</f>
        <v>#REF!</v>
      </c>
      <c r="O6" s="278"/>
      <c r="P6" s="276" t="str">
        <f ca="1">IF(AND('Mapa final'!$J$9="Muy Alta",'Mapa final'!$N$9="Menor"),CONCATENATE("R",'Mapa final'!$A$9),"")</f>
        <v/>
      </c>
      <c r="Q6" s="277"/>
      <c r="R6" s="277" t="e">
        <f>IF(AND('Mapa final'!#REF!="Muy Alta",'Mapa final'!#REF!="Menor"),CONCATENATE("R",'Mapa final'!#REF!),"")</f>
        <v>#REF!</v>
      </c>
      <c r="S6" s="277"/>
      <c r="T6" s="277" t="e">
        <f>IF(AND('Mapa final'!#REF!="Muy Alta",'Mapa final'!#REF!="Menor"),CONCATENATE("R",'Mapa final'!#REF!),"")</f>
        <v>#REF!</v>
      </c>
      <c r="U6" s="278"/>
      <c r="V6" s="276" t="str">
        <f ca="1">IF(AND('Mapa final'!$J$9="Muy Alta",'Mapa final'!$N$9="Moderado"),CONCATENATE("R",'Mapa final'!$A$9),"")</f>
        <v/>
      </c>
      <c r="W6" s="277"/>
      <c r="X6" s="277" t="e">
        <f>IF(AND('Mapa final'!#REF!="Muy Alta",'Mapa final'!#REF!="Moderado"),CONCATENATE("R",'Mapa final'!#REF!),"")</f>
        <v>#REF!</v>
      </c>
      <c r="Y6" s="277"/>
      <c r="Z6" s="277" t="e">
        <f>IF(AND('Mapa final'!#REF!="Muy Alta",'Mapa final'!#REF!="Moderado"),CONCATENATE("R",'Mapa final'!#REF!),"")</f>
        <v>#REF!</v>
      </c>
      <c r="AA6" s="278"/>
      <c r="AB6" s="276" t="str">
        <f ca="1">IF(AND('Mapa final'!$J$9="Muy Alta",'Mapa final'!$N$9="Mayor"),CONCATENATE("R",'Mapa final'!$A$9),"")</f>
        <v/>
      </c>
      <c r="AC6" s="277"/>
      <c r="AD6" s="277" t="e">
        <f>IF(AND('Mapa final'!#REF!="Muy Alta",'Mapa final'!#REF!="Mayor"),CONCATENATE("R",'Mapa final'!#REF!),"")</f>
        <v>#REF!</v>
      </c>
      <c r="AE6" s="277"/>
      <c r="AF6" s="277" t="e">
        <f>IF(AND('Mapa final'!#REF!="Muy Alta",'Mapa final'!#REF!="Mayor"),CONCATENATE("R",'Mapa final'!#REF!),"")</f>
        <v>#REF!</v>
      </c>
      <c r="AG6" s="278"/>
      <c r="AH6" s="266" t="str">
        <f ca="1">IF(AND('Mapa final'!$J$9="Muy Alta",'Mapa final'!$N$9="Catastrófico"),CONCATENATE("R",'Mapa final'!$A$9),"")</f>
        <v/>
      </c>
      <c r="AI6" s="267"/>
      <c r="AJ6" s="267" t="e">
        <f>IF(AND('Mapa final'!#REF!="Muy Alta",'Mapa final'!#REF!="Catastrófico"),CONCATENATE("R",'Mapa final'!#REF!),"")</f>
        <v>#REF!</v>
      </c>
      <c r="AK6" s="267"/>
      <c r="AL6" s="267" t="e">
        <f>IF(AND('Mapa final'!#REF!="Muy Alta",'Mapa final'!#REF!="Catastrófico"),CONCATENATE("R",'Mapa final'!#REF!),"")</f>
        <v>#REF!</v>
      </c>
      <c r="AM6" s="268"/>
      <c r="AO6" s="293" t="s">
        <v>75</v>
      </c>
      <c r="AP6" s="294"/>
      <c r="AQ6" s="294"/>
      <c r="AR6" s="294"/>
      <c r="AS6" s="294"/>
      <c r="AT6" s="295"/>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row>
    <row r="7" spans="1:99" ht="15" customHeight="1" x14ac:dyDescent="0.25">
      <c r="A7" s="70"/>
      <c r="B7" s="291"/>
      <c r="C7" s="291"/>
      <c r="D7" s="292"/>
      <c r="E7" s="283"/>
      <c r="F7" s="284"/>
      <c r="G7" s="284"/>
      <c r="H7" s="284"/>
      <c r="I7" s="285"/>
      <c r="J7" s="269"/>
      <c r="K7" s="270"/>
      <c r="L7" s="270"/>
      <c r="M7" s="270"/>
      <c r="N7" s="270"/>
      <c r="O7" s="272"/>
      <c r="P7" s="269"/>
      <c r="Q7" s="270"/>
      <c r="R7" s="270"/>
      <c r="S7" s="270"/>
      <c r="T7" s="270"/>
      <c r="U7" s="272"/>
      <c r="V7" s="269"/>
      <c r="W7" s="270"/>
      <c r="X7" s="270"/>
      <c r="Y7" s="270"/>
      <c r="Z7" s="270"/>
      <c r="AA7" s="272"/>
      <c r="AB7" s="269"/>
      <c r="AC7" s="270"/>
      <c r="AD7" s="270"/>
      <c r="AE7" s="270"/>
      <c r="AF7" s="270"/>
      <c r="AG7" s="272"/>
      <c r="AH7" s="260"/>
      <c r="AI7" s="261"/>
      <c r="AJ7" s="261"/>
      <c r="AK7" s="261"/>
      <c r="AL7" s="261"/>
      <c r="AM7" s="262"/>
      <c r="AN7" s="70"/>
      <c r="AO7" s="296"/>
      <c r="AP7" s="297"/>
      <c r="AQ7" s="297"/>
      <c r="AR7" s="297"/>
      <c r="AS7" s="297"/>
      <c r="AT7" s="298"/>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row>
    <row r="8" spans="1:99" ht="15" customHeight="1" x14ac:dyDescent="0.25">
      <c r="A8" s="70"/>
      <c r="B8" s="291"/>
      <c r="C8" s="291"/>
      <c r="D8" s="292"/>
      <c r="E8" s="283"/>
      <c r="F8" s="284"/>
      <c r="G8" s="284"/>
      <c r="H8" s="284"/>
      <c r="I8" s="285"/>
      <c r="J8" s="269" t="e">
        <f>IF(AND('Mapa final'!#REF!="Muy Alta",'Mapa final'!#REF!="Leve"),CONCATENATE("R",'Mapa final'!#REF!),"")</f>
        <v>#REF!</v>
      </c>
      <c r="K8" s="270"/>
      <c r="L8" s="271" t="e">
        <f>IF(AND('Mapa final'!#REF!="Muy Alta",'Mapa final'!#REF!="Leve"),CONCATENATE("R",'Mapa final'!#REF!),"")</f>
        <v>#REF!</v>
      </c>
      <c r="M8" s="271"/>
      <c r="N8" s="271" t="e">
        <f>IF(AND('Mapa final'!#REF!="Muy Alta",'Mapa final'!#REF!="Leve"),CONCATENATE("R",'Mapa final'!#REF!),"")</f>
        <v>#REF!</v>
      </c>
      <c r="O8" s="272"/>
      <c r="P8" s="269" t="e">
        <f>IF(AND('Mapa final'!#REF!="Muy Alta",'Mapa final'!#REF!="Menor"),CONCATENATE("R",'Mapa final'!#REF!),"")</f>
        <v>#REF!</v>
      </c>
      <c r="Q8" s="270"/>
      <c r="R8" s="271" t="e">
        <f>IF(AND('Mapa final'!#REF!="Muy Alta",'Mapa final'!#REF!="Menor"),CONCATENATE("R",'Mapa final'!#REF!),"")</f>
        <v>#REF!</v>
      </c>
      <c r="S8" s="271"/>
      <c r="T8" s="271" t="e">
        <f>IF(AND('Mapa final'!#REF!="Muy Alta",'Mapa final'!#REF!="Menor"),CONCATENATE("R",'Mapa final'!#REF!),"")</f>
        <v>#REF!</v>
      </c>
      <c r="U8" s="272"/>
      <c r="V8" s="269" t="e">
        <f>IF(AND('Mapa final'!#REF!="Muy Alta",'Mapa final'!#REF!="Moderado"),CONCATENATE("R",'Mapa final'!#REF!),"")</f>
        <v>#REF!</v>
      </c>
      <c r="W8" s="270"/>
      <c r="X8" s="271" t="e">
        <f>IF(AND('Mapa final'!#REF!="Muy Alta",'Mapa final'!#REF!="Moderado"),CONCATENATE("R",'Mapa final'!#REF!),"")</f>
        <v>#REF!</v>
      </c>
      <c r="Y8" s="271"/>
      <c r="Z8" s="271" t="e">
        <f>IF(AND('Mapa final'!#REF!="Muy Alta",'Mapa final'!#REF!="Moderado"),CONCATENATE("R",'Mapa final'!#REF!),"")</f>
        <v>#REF!</v>
      </c>
      <c r="AA8" s="272"/>
      <c r="AB8" s="269" t="e">
        <f>IF(AND('Mapa final'!#REF!="Muy Alta",'Mapa final'!#REF!="Mayor"),CONCATENATE("R",'Mapa final'!#REF!),"")</f>
        <v>#REF!</v>
      </c>
      <c r="AC8" s="270"/>
      <c r="AD8" s="271" t="e">
        <f>IF(AND('Mapa final'!#REF!="Muy Alta",'Mapa final'!#REF!="Mayor"),CONCATENATE("R",'Mapa final'!#REF!),"")</f>
        <v>#REF!</v>
      </c>
      <c r="AE8" s="271"/>
      <c r="AF8" s="271" t="e">
        <f>IF(AND('Mapa final'!#REF!="Muy Alta",'Mapa final'!#REF!="Mayor"),CONCATENATE("R",'Mapa final'!#REF!),"")</f>
        <v>#REF!</v>
      </c>
      <c r="AG8" s="272"/>
      <c r="AH8" s="260" t="e">
        <f>IF(AND('Mapa final'!#REF!="Muy Alta",'Mapa final'!#REF!="Catastrófico"),CONCATENATE("R",'Mapa final'!#REF!),"")</f>
        <v>#REF!</v>
      </c>
      <c r="AI8" s="261"/>
      <c r="AJ8" s="261" t="e">
        <f>IF(AND('Mapa final'!#REF!="Muy Alta",'Mapa final'!#REF!="Catastrófico"),CONCATENATE("R",'Mapa final'!#REF!),"")</f>
        <v>#REF!</v>
      </c>
      <c r="AK8" s="261"/>
      <c r="AL8" s="261" t="e">
        <f>IF(AND('Mapa final'!#REF!="Muy Alta",'Mapa final'!#REF!="Catastrófico"),CONCATENATE("R",'Mapa final'!#REF!),"")</f>
        <v>#REF!</v>
      </c>
      <c r="AM8" s="262"/>
      <c r="AN8" s="70"/>
      <c r="AO8" s="296"/>
      <c r="AP8" s="297"/>
      <c r="AQ8" s="297"/>
      <c r="AR8" s="297"/>
      <c r="AS8" s="297"/>
      <c r="AT8" s="298"/>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row>
    <row r="9" spans="1:99" ht="15" customHeight="1" x14ac:dyDescent="0.25">
      <c r="A9" s="70"/>
      <c r="B9" s="291"/>
      <c r="C9" s="291"/>
      <c r="D9" s="292"/>
      <c r="E9" s="283"/>
      <c r="F9" s="284"/>
      <c r="G9" s="284"/>
      <c r="H9" s="284"/>
      <c r="I9" s="285"/>
      <c r="J9" s="269"/>
      <c r="K9" s="270"/>
      <c r="L9" s="271"/>
      <c r="M9" s="271"/>
      <c r="N9" s="271"/>
      <c r="O9" s="272"/>
      <c r="P9" s="269"/>
      <c r="Q9" s="270"/>
      <c r="R9" s="271"/>
      <c r="S9" s="271"/>
      <c r="T9" s="271"/>
      <c r="U9" s="272"/>
      <c r="V9" s="269"/>
      <c r="W9" s="270"/>
      <c r="X9" s="271"/>
      <c r="Y9" s="271"/>
      <c r="Z9" s="271"/>
      <c r="AA9" s="272"/>
      <c r="AB9" s="269"/>
      <c r="AC9" s="270"/>
      <c r="AD9" s="271"/>
      <c r="AE9" s="271"/>
      <c r="AF9" s="271"/>
      <c r="AG9" s="272"/>
      <c r="AH9" s="260"/>
      <c r="AI9" s="261"/>
      <c r="AJ9" s="261"/>
      <c r="AK9" s="261"/>
      <c r="AL9" s="261"/>
      <c r="AM9" s="262"/>
      <c r="AN9" s="70"/>
      <c r="AO9" s="296"/>
      <c r="AP9" s="297"/>
      <c r="AQ9" s="297"/>
      <c r="AR9" s="297"/>
      <c r="AS9" s="297"/>
      <c r="AT9" s="298"/>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row>
    <row r="10" spans="1:99" ht="15" customHeight="1" x14ac:dyDescent="0.25">
      <c r="A10" s="70"/>
      <c r="B10" s="291"/>
      <c r="C10" s="291"/>
      <c r="D10" s="292"/>
      <c r="E10" s="283"/>
      <c r="F10" s="284"/>
      <c r="G10" s="284"/>
      <c r="H10" s="284"/>
      <c r="I10" s="285"/>
      <c r="J10" s="269" t="e">
        <f>IF(AND('Mapa final'!#REF!="Muy Alta",'Mapa final'!#REF!="Leve"),CONCATENATE("R",'Mapa final'!#REF!),"")</f>
        <v>#REF!</v>
      </c>
      <c r="K10" s="270"/>
      <c r="L10" s="271" t="e">
        <f>IF(AND('Mapa final'!#REF!="Muy Alta",'Mapa final'!#REF!="Leve"),CONCATENATE("R",'Mapa final'!#REF!),"")</f>
        <v>#REF!</v>
      </c>
      <c r="M10" s="271"/>
      <c r="N10" s="271" t="e">
        <f>IF(AND('Mapa final'!#REF!="Muy Alta",'Mapa final'!#REF!="Leve"),CONCATENATE("R",'Mapa final'!#REF!),"")</f>
        <v>#REF!</v>
      </c>
      <c r="O10" s="272"/>
      <c r="P10" s="269" t="e">
        <f>IF(AND('Mapa final'!#REF!="Muy Alta",'Mapa final'!#REF!="Menor"),CONCATENATE("R",'Mapa final'!#REF!),"")</f>
        <v>#REF!</v>
      </c>
      <c r="Q10" s="270"/>
      <c r="R10" s="271" t="e">
        <f>IF(AND('Mapa final'!#REF!="Muy Alta",'Mapa final'!#REF!="Menor"),CONCATENATE("R",'Mapa final'!#REF!),"")</f>
        <v>#REF!</v>
      </c>
      <c r="S10" s="271"/>
      <c r="T10" s="271" t="e">
        <f>IF(AND('Mapa final'!#REF!="Muy Alta",'Mapa final'!#REF!="Menor"),CONCATENATE("R",'Mapa final'!#REF!),"")</f>
        <v>#REF!</v>
      </c>
      <c r="U10" s="272"/>
      <c r="V10" s="269" t="e">
        <f>IF(AND('Mapa final'!#REF!="Muy Alta",'Mapa final'!#REF!="Moderado"),CONCATENATE("R",'Mapa final'!#REF!),"")</f>
        <v>#REF!</v>
      </c>
      <c r="W10" s="270"/>
      <c r="X10" s="271" t="e">
        <f>IF(AND('Mapa final'!#REF!="Muy Alta",'Mapa final'!#REF!="Moderado"),CONCATENATE("R",'Mapa final'!#REF!),"")</f>
        <v>#REF!</v>
      </c>
      <c r="Y10" s="271"/>
      <c r="Z10" s="271" t="e">
        <f>IF(AND('Mapa final'!#REF!="Muy Alta",'Mapa final'!#REF!="Moderado"),CONCATENATE("R",'Mapa final'!#REF!),"")</f>
        <v>#REF!</v>
      </c>
      <c r="AA10" s="272"/>
      <c r="AB10" s="269" t="e">
        <f>IF(AND('Mapa final'!#REF!="Muy Alta",'Mapa final'!#REF!="Mayor"),CONCATENATE("R",'Mapa final'!#REF!),"")</f>
        <v>#REF!</v>
      </c>
      <c r="AC10" s="270"/>
      <c r="AD10" s="271" t="e">
        <f>IF(AND('Mapa final'!#REF!="Muy Alta",'Mapa final'!#REF!="Mayor"),CONCATENATE("R",'Mapa final'!#REF!),"")</f>
        <v>#REF!</v>
      </c>
      <c r="AE10" s="271"/>
      <c r="AF10" s="271" t="e">
        <f>IF(AND('Mapa final'!#REF!="Muy Alta",'Mapa final'!#REF!="Mayor"),CONCATENATE("R",'Mapa final'!#REF!),"")</f>
        <v>#REF!</v>
      </c>
      <c r="AG10" s="272"/>
      <c r="AH10" s="260" t="e">
        <f>IF(AND('Mapa final'!#REF!="Muy Alta",'Mapa final'!#REF!="Catastrófico"),CONCATENATE("R",'Mapa final'!#REF!),"")</f>
        <v>#REF!</v>
      </c>
      <c r="AI10" s="261"/>
      <c r="AJ10" s="261" t="e">
        <f>IF(AND('Mapa final'!#REF!="Muy Alta",'Mapa final'!#REF!="Catastrófico"),CONCATENATE("R",'Mapa final'!#REF!),"")</f>
        <v>#REF!</v>
      </c>
      <c r="AK10" s="261"/>
      <c r="AL10" s="261" t="e">
        <f>IF(AND('Mapa final'!#REF!="Muy Alta",'Mapa final'!#REF!="Catastrófico"),CONCATENATE("R",'Mapa final'!#REF!),"")</f>
        <v>#REF!</v>
      </c>
      <c r="AM10" s="262"/>
      <c r="AN10" s="70"/>
      <c r="AO10" s="296"/>
      <c r="AP10" s="297"/>
      <c r="AQ10" s="297"/>
      <c r="AR10" s="297"/>
      <c r="AS10" s="297"/>
      <c r="AT10" s="298"/>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row>
    <row r="11" spans="1:99" ht="15" customHeight="1" x14ac:dyDescent="0.25">
      <c r="A11" s="70"/>
      <c r="B11" s="291"/>
      <c r="C11" s="291"/>
      <c r="D11" s="292"/>
      <c r="E11" s="283"/>
      <c r="F11" s="284"/>
      <c r="G11" s="284"/>
      <c r="H11" s="284"/>
      <c r="I11" s="285"/>
      <c r="J11" s="269"/>
      <c r="K11" s="270"/>
      <c r="L11" s="271"/>
      <c r="M11" s="271"/>
      <c r="N11" s="271"/>
      <c r="O11" s="272"/>
      <c r="P11" s="269"/>
      <c r="Q11" s="270"/>
      <c r="R11" s="271"/>
      <c r="S11" s="271"/>
      <c r="T11" s="271"/>
      <c r="U11" s="272"/>
      <c r="V11" s="269"/>
      <c r="W11" s="270"/>
      <c r="X11" s="271"/>
      <c r="Y11" s="271"/>
      <c r="Z11" s="271"/>
      <c r="AA11" s="272"/>
      <c r="AB11" s="269"/>
      <c r="AC11" s="270"/>
      <c r="AD11" s="271"/>
      <c r="AE11" s="271"/>
      <c r="AF11" s="271"/>
      <c r="AG11" s="272"/>
      <c r="AH11" s="260"/>
      <c r="AI11" s="261"/>
      <c r="AJ11" s="261"/>
      <c r="AK11" s="261"/>
      <c r="AL11" s="261"/>
      <c r="AM11" s="262"/>
      <c r="AN11" s="70"/>
      <c r="AO11" s="296"/>
      <c r="AP11" s="297"/>
      <c r="AQ11" s="297"/>
      <c r="AR11" s="297"/>
      <c r="AS11" s="297"/>
      <c r="AT11" s="298"/>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row>
    <row r="12" spans="1:99" ht="15" customHeight="1" x14ac:dyDescent="0.25">
      <c r="A12" s="70"/>
      <c r="B12" s="291"/>
      <c r="C12" s="291"/>
      <c r="D12" s="292"/>
      <c r="E12" s="283"/>
      <c r="F12" s="284"/>
      <c r="G12" s="284"/>
      <c r="H12" s="284"/>
      <c r="I12" s="285"/>
      <c r="J12" s="269" t="e">
        <f>IF(AND('Mapa final'!#REF!="Muy Alta",'Mapa final'!#REF!="Leve"),CONCATENATE("R",'Mapa final'!#REF!),"")</f>
        <v>#REF!</v>
      </c>
      <c r="K12" s="270"/>
      <c r="L12" s="271" t="e">
        <f>IF(AND('Mapa final'!#REF!="Muy Alta",'Mapa final'!#REF!="Leve"),CONCATENATE("R",'Mapa final'!#REF!),"")</f>
        <v>#REF!</v>
      </c>
      <c r="M12" s="271"/>
      <c r="N12" s="271" t="e">
        <f>IF(AND('Mapa final'!#REF!="Muy Alta",'Mapa final'!#REF!="Leve"),CONCATENATE("R",'Mapa final'!#REF!),"")</f>
        <v>#REF!</v>
      </c>
      <c r="O12" s="272"/>
      <c r="P12" s="269" t="e">
        <f>IF(AND('Mapa final'!#REF!="Muy Alta",'Mapa final'!#REF!="Menor"),CONCATENATE("R",'Mapa final'!#REF!),"")</f>
        <v>#REF!</v>
      </c>
      <c r="Q12" s="270"/>
      <c r="R12" s="271" t="e">
        <f>IF(AND('Mapa final'!#REF!="Muy Alta",'Mapa final'!#REF!="Menor"),CONCATENATE("R",'Mapa final'!#REF!),"")</f>
        <v>#REF!</v>
      </c>
      <c r="S12" s="271"/>
      <c r="T12" s="271" t="e">
        <f>IF(AND('Mapa final'!#REF!="Muy Alta",'Mapa final'!#REF!="Menor"),CONCATENATE("R",'Mapa final'!#REF!),"")</f>
        <v>#REF!</v>
      </c>
      <c r="U12" s="272"/>
      <c r="V12" s="269" t="e">
        <f>IF(AND('Mapa final'!#REF!="Muy Alta",'Mapa final'!#REF!="Moderado"),CONCATENATE("R",'Mapa final'!#REF!),"")</f>
        <v>#REF!</v>
      </c>
      <c r="W12" s="270"/>
      <c r="X12" s="271" t="e">
        <f>IF(AND('Mapa final'!#REF!="Muy Alta",'Mapa final'!#REF!="Moderado"),CONCATENATE("R",'Mapa final'!#REF!),"")</f>
        <v>#REF!</v>
      </c>
      <c r="Y12" s="271"/>
      <c r="Z12" s="271" t="e">
        <f>IF(AND('Mapa final'!#REF!="Muy Alta",'Mapa final'!#REF!="Moderado"),CONCATENATE("R",'Mapa final'!#REF!),"")</f>
        <v>#REF!</v>
      </c>
      <c r="AA12" s="272"/>
      <c r="AB12" s="269" t="e">
        <f>IF(AND('Mapa final'!#REF!="Muy Alta",'Mapa final'!#REF!="Mayor"),CONCATENATE("R",'Mapa final'!#REF!),"")</f>
        <v>#REF!</v>
      </c>
      <c r="AC12" s="270"/>
      <c r="AD12" s="271" t="e">
        <f>IF(AND('Mapa final'!#REF!="Muy Alta",'Mapa final'!#REF!="Mayor"),CONCATENATE("R",'Mapa final'!#REF!),"")</f>
        <v>#REF!</v>
      </c>
      <c r="AE12" s="271"/>
      <c r="AF12" s="271" t="e">
        <f>IF(AND('Mapa final'!#REF!="Muy Alta",'Mapa final'!#REF!="Mayor"),CONCATENATE("R",'Mapa final'!#REF!),"")</f>
        <v>#REF!</v>
      </c>
      <c r="AG12" s="272"/>
      <c r="AH12" s="260" t="e">
        <f>IF(AND('Mapa final'!#REF!="Muy Alta",'Mapa final'!#REF!="Catastrófico"),CONCATENATE("R",'Mapa final'!#REF!),"")</f>
        <v>#REF!</v>
      </c>
      <c r="AI12" s="261"/>
      <c r="AJ12" s="261" t="e">
        <f>IF(AND('Mapa final'!#REF!="Muy Alta",'Mapa final'!#REF!="Catastrófico"),CONCATENATE("R",'Mapa final'!#REF!),"")</f>
        <v>#REF!</v>
      </c>
      <c r="AK12" s="261"/>
      <c r="AL12" s="261" t="e">
        <f>IF(AND('Mapa final'!#REF!="Muy Alta",'Mapa final'!#REF!="Catastrófico"),CONCATENATE("R",'Mapa final'!#REF!),"")</f>
        <v>#REF!</v>
      </c>
      <c r="AM12" s="262"/>
      <c r="AN12" s="70"/>
      <c r="AO12" s="296"/>
      <c r="AP12" s="297"/>
      <c r="AQ12" s="297"/>
      <c r="AR12" s="297"/>
      <c r="AS12" s="297"/>
      <c r="AT12" s="298"/>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row>
    <row r="13" spans="1:99" ht="15.75" customHeight="1" thickBot="1" x14ac:dyDescent="0.3">
      <c r="A13" s="70"/>
      <c r="B13" s="291"/>
      <c r="C13" s="291"/>
      <c r="D13" s="292"/>
      <c r="E13" s="286"/>
      <c r="F13" s="287"/>
      <c r="G13" s="287"/>
      <c r="H13" s="287"/>
      <c r="I13" s="288"/>
      <c r="J13" s="269"/>
      <c r="K13" s="270"/>
      <c r="L13" s="270"/>
      <c r="M13" s="270"/>
      <c r="N13" s="270"/>
      <c r="O13" s="272"/>
      <c r="P13" s="269"/>
      <c r="Q13" s="270"/>
      <c r="R13" s="270"/>
      <c r="S13" s="270"/>
      <c r="T13" s="270"/>
      <c r="U13" s="272"/>
      <c r="V13" s="269"/>
      <c r="W13" s="270"/>
      <c r="X13" s="270"/>
      <c r="Y13" s="270"/>
      <c r="Z13" s="270"/>
      <c r="AA13" s="272"/>
      <c r="AB13" s="269"/>
      <c r="AC13" s="270"/>
      <c r="AD13" s="270"/>
      <c r="AE13" s="270"/>
      <c r="AF13" s="270"/>
      <c r="AG13" s="272"/>
      <c r="AH13" s="263"/>
      <c r="AI13" s="264"/>
      <c r="AJ13" s="264"/>
      <c r="AK13" s="264"/>
      <c r="AL13" s="264"/>
      <c r="AM13" s="265"/>
      <c r="AN13" s="70"/>
      <c r="AO13" s="299"/>
      <c r="AP13" s="300"/>
      <c r="AQ13" s="300"/>
      <c r="AR13" s="300"/>
      <c r="AS13" s="300"/>
      <c r="AT13" s="301"/>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row>
    <row r="14" spans="1:99" ht="15" customHeight="1" x14ac:dyDescent="0.25">
      <c r="A14" s="70"/>
      <c r="B14" s="291"/>
      <c r="C14" s="291"/>
      <c r="D14" s="292"/>
      <c r="E14" s="280" t="s">
        <v>111</v>
      </c>
      <c r="F14" s="281"/>
      <c r="G14" s="281"/>
      <c r="H14" s="281"/>
      <c r="I14" s="281"/>
      <c r="J14" s="257" t="str">
        <f ca="1">IF(AND('Mapa final'!$J$9="Alta",'Mapa final'!$N$9="Leve"),CONCATENATE("R",'Mapa final'!$A$9),"")</f>
        <v/>
      </c>
      <c r="K14" s="258"/>
      <c r="L14" s="258" t="e">
        <f>IF(AND('Mapa final'!#REF!="Alta",'Mapa final'!#REF!="Leve"),CONCATENATE("R",'Mapa final'!#REF!),"")</f>
        <v>#REF!</v>
      </c>
      <c r="M14" s="258"/>
      <c r="N14" s="258" t="e">
        <f>IF(AND('Mapa final'!#REF!="Alta",'Mapa final'!#REF!="Leve"),CONCATENATE("R",'Mapa final'!#REF!),"")</f>
        <v>#REF!</v>
      </c>
      <c r="O14" s="259"/>
      <c r="P14" s="257" t="str">
        <f ca="1">IF(AND('Mapa final'!$J$9="Alta",'Mapa final'!$N$9="Menor"),CONCATENATE("R",'Mapa final'!$A$9),"")</f>
        <v/>
      </c>
      <c r="Q14" s="258"/>
      <c r="R14" s="258" t="e">
        <f>IF(AND('Mapa final'!#REF!="Alta",'Mapa final'!#REF!="Menor"),CONCATENATE("R",'Mapa final'!#REF!),"")</f>
        <v>#REF!</v>
      </c>
      <c r="S14" s="258"/>
      <c r="T14" s="258" t="e">
        <f>IF(AND('Mapa final'!#REF!="Alta",'Mapa final'!#REF!="Menor"),CONCATENATE("R",'Mapa final'!#REF!),"")</f>
        <v>#REF!</v>
      </c>
      <c r="U14" s="259"/>
      <c r="V14" s="276" t="str">
        <f ca="1">IF(AND('Mapa final'!$J$9="Alta",'Mapa final'!$N$9="Moderado"),CONCATENATE("R",'Mapa final'!$A$9),"")</f>
        <v/>
      </c>
      <c r="W14" s="277"/>
      <c r="X14" s="277" t="e">
        <f>IF(AND('Mapa final'!#REF!="Alta",'Mapa final'!#REF!="Moderado"),CONCATENATE("R",'Mapa final'!#REF!),"")</f>
        <v>#REF!</v>
      </c>
      <c r="Y14" s="277"/>
      <c r="Z14" s="277" t="e">
        <f>IF(AND('Mapa final'!#REF!="Alta",'Mapa final'!#REF!="Moderado"),CONCATENATE("R",'Mapa final'!#REF!),"")</f>
        <v>#REF!</v>
      </c>
      <c r="AA14" s="278"/>
      <c r="AB14" s="276" t="str">
        <f ca="1">IF(AND('Mapa final'!$J$9="Alta",'Mapa final'!$N$9="Mayor"),CONCATENATE("R",'Mapa final'!$A$9),"")</f>
        <v/>
      </c>
      <c r="AC14" s="277"/>
      <c r="AD14" s="277" t="e">
        <f>IF(AND('Mapa final'!#REF!="Alta",'Mapa final'!#REF!="Mayor"),CONCATENATE("R",'Mapa final'!#REF!),"")</f>
        <v>#REF!</v>
      </c>
      <c r="AE14" s="277"/>
      <c r="AF14" s="277" t="e">
        <f>IF(AND('Mapa final'!#REF!="Alta",'Mapa final'!#REF!="Mayor"),CONCATENATE("R",'Mapa final'!#REF!),"")</f>
        <v>#REF!</v>
      </c>
      <c r="AG14" s="278"/>
      <c r="AH14" s="266" t="str">
        <f ca="1">IF(AND('Mapa final'!$J$9="Alta",'Mapa final'!$N$9="Catastrófico"),CONCATENATE("R",'Mapa final'!$A$9),"")</f>
        <v/>
      </c>
      <c r="AI14" s="267"/>
      <c r="AJ14" s="267" t="e">
        <f>IF(AND('Mapa final'!#REF!="Alta",'Mapa final'!#REF!="Catastrófico"),CONCATENATE("R",'Mapa final'!#REF!),"")</f>
        <v>#REF!</v>
      </c>
      <c r="AK14" s="267"/>
      <c r="AL14" s="267" t="e">
        <f>IF(AND('Mapa final'!#REF!="Alta",'Mapa final'!#REF!="Catastrófico"),CONCATENATE("R",'Mapa final'!#REF!),"")</f>
        <v>#REF!</v>
      </c>
      <c r="AM14" s="268"/>
      <c r="AN14" s="70"/>
      <c r="AO14" s="302" t="s">
        <v>76</v>
      </c>
      <c r="AP14" s="303"/>
      <c r="AQ14" s="303"/>
      <c r="AR14" s="303"/>
      <c r="AS14" s="303"/>
      <c r="AT14" s="304"/>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row>
    <row r="15" spans="1:99" ht="15" customHeight="1" x14ac:dyDescent="0.25">
      <c r="A15" s="70"/>
      <c r="B15" s="291"/>
      <c r="C15" s="291"/>
      <c r="D15" s="292"/>
      <c r="E15" s="283"/>
      <c r="F15" s="284"/>
      <c r="G15" s="284"/>
      <c r="H15" s="284"/>
      <c r="I15" s="289"/>
      <c r="J15" s="251"/>
      <c r="K15" s="252"/>
      <c r="L15" s="252"/>
      <c r="M15" s="252"/>
      <c r="N15" s="252"/>
      <c r="O15" s="253"/>
      <c r="P15" s="251"/>
      <c r="Q15" s="252"/>
      <c r="R15" s="252"/>
      <c r="S15" s="252"/>
      <c r="T15" s="252"/>
      <c r="U15" s="253"/>
      <c r="V15" s="269"/>
      <c r="W15" s="270"/>
      <c r="X15" s="270"/>
      <c r="Y15" s="270"/>
      <c r="Z15" s="270"/>
      <c r="AA15" s="272"/>
      <c r="AB15" s="269"/>
      <c r="AC15" s="270"/>
      <c r="AD15" s="270"/>
      <c r="AE15" s="270"/>
      <c r="AF15" s="270"/>
      <c r="AG15" s="272"/>
      <c r="AH15" s="260"/>
      <c r="AI15" s="261"/>
      <c r="AJ15" s="261"/>
      <c r="AK15" s="261"/>
      <c r="AL15" s="261"/>
      <c r="AM15" s="262"/>
      <c r="AN15" s="70"/>
      <c r="AO15" s="305"/>
      <c r="AP15" s="306"/>
      <c r="AQ15" s="306"/>
      <c r="AR15" s="306"/>
      <c r="AS15" s="306"/>
      <c r="AT15" s="307"/>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row>
    <row r="16" spans="1:99" ht="15" customHeight="1" x14ac:dyDescent="0.25">
      <c r="A16" s="70"/>
      <c r="B16" s="291"/>
      <c r="C16" s="291"/>
      <c r="D16" s="292"/>
      <c r="E16" s="283"/>
      <c r="F16" s="284"/>
      <c r="G16" s="284"/>
      <c r="H16" s="284"/>
      <c r="I16" s="289"/>
      <c r="J16" s="251" t="e">
        <f>IF(AND('Mapa final'!#REF!="Alta",'Mapa final'!#REF!="Leve"),CONCATENATE("R",'Mapa final'!#REF!),"")</f>
        <v>#REF!</v>
      </c>
      <c r="K16" s="252"/>
      <c r="L16" s="252" t="e">
        <f>IF(AND('Mapa final'!#REF!="Alta",'Mapa final'!#REF!="Leve"),CONCATENATE("R",'Mapa final'!#REF!),"")</f>
        <v>#REF!</v>
      </c>
      <c r="M16" s="252"/>
      <c r="N16" s="252" t="e">
        <f>IF(AND('Mapa final'!#REF!="Alta",'Mapa final'!#REF!="Leve"),CONCATENATE("R",'Mapa final'!#REF!),"")</f>
        <v>#REF!</v>
      </c>
      <c r="O16" s="253"/>
      <c r="P16" s="251" t="e">
        <f>IF(AND('Mapa final'!#REF!="Alta",'Mapa final'!#REF!="Menor"),CONCATENATE("R",'Mapa final'!#REF!),"")</f>
        <v>#REF!</v>
      </c>
      <c r="Q16" s="252"/>
      <c r="R16" s="252" t="e">
        <f>IF(AND('Mapa final'!#REF!="Alta",'Mapa final'!#REF!="Menor"),CONCATENATE("R",'Mapa final'!#REF!),"")</f>
        <v>#REF!</v>
      </c>
      <c r="S16" s="252"/>
      <c r="T16" s="252" t="e">
        <f>IF(AND('Mapa final'!#REF!="Alta",'Mapa final'!#REF!="Menor"),CONCATENATE("R",'Mapa final'!#REF!),"")</f>
        <v>#REF!</v>
      </c>
      <c r="U16" s="253"/>
      <c r="V16" s="269" t="e">
        <f>IF(AND('Mapa final'!#REF!="Alta",'Mapa final'!#REF!="Moderado"),CONCATENATE("R",'Mapa final'!#REF!),"")</f>
        <v>#REF!</v>
      </c>
      <c r="W16" s="270"/>
      <c r="X16" s="271" t="e">
        <f>IF(AND('Mapa final'!#REF!="Alta",'Mapa final'!#REF!="Moderado"),CONCATENATE("R",'Mapa final'!#REF!),"")</f>
        <v>#REF!</v>
      </c>
      <c r="Y16" s="271"/>
      <c r="Z16" s="271" t="e">
        <f>IF(AND('Mapa final'!#REF!="Alta",'Mapa final'!#REF!="Moderado"),CONCATENATE("R",'Mapa final'!#REF!),"")</f>
        <v>#REF!</v>
      </c>
      <c r="AA16" s="272"/>
      <c r="AB16" s="269" t="e">
        <f>IF(AND('Mapa final'!#REF!="Alta",'Mapa final'!#REF!="Mayor"),CONCATENATE("R",'Mapa final'!#REF!),"")</f>
        <v>#REF!</v>
      </c>
      <c r="AC16" s="270"/>
      <c r="AD16" s="271" t="e">
        <f>IF(AND('Mapa final'!#REF!="Alta",'Mapa final'!#REF!="Mayor"),CONCATENATE("R",'Mapa final'!#REF!),"")</f>
        <v>#REF!</v>
      </c>
      <c r="AE16" s="271"/>
      <c r="AF16" s="271" t="e">
        <f>IF(AND('Mapa final'!#REF!="Alta",'Mapa final'!#REF!="Mayor"),CONCATENATE("R",'Mapa final'!#REF!),"")</f>
        <v>#REF!</v>
      </c>
      <c r="AG16" s="272"/>
      <c r="AH16" s="260" t="e">
        <f>IF(AND('Mapa final'!#REF!="Alta",'Mapa final'!#REF!="Catastrófico"),CONCATENATE("R",'Mapa final'!#REF!),"")</f>
        <v>#REF!</v>
      </c>
      <c r="AI16" s="261"/>
      <c r="AJ16" s="261" t="e">
        <f>IF(AND('Mapa final'!#REF!="Alta",'Mapa final'!#REF!="Catastrófico"),CONCATENATE("R",'Mapa final'!#REF!),"")</f>
        <v>#REF!</v>
      </c>
      <c r="AK16" s="261"/>
      <c r="AL16" s="261" t="e">
        <f>IF(AND('Mapa final'!#REF!="Alta",'Mapa final'!#REF!="Catastrófico"),CONCATENATE("R",'Mapa final'!#REF!),"")</f>
        <v>#REF!</v>
      </c>
      <c r="AM16" s="262"/>
      <c r="AN16" s="70"/>
      <c r="AO16" s="305"/>
      <c r="AP16" s="306"/>
      <c r="AQ16" s="306"/>
      <c r="AR16" s="306"/>
      <c r="AS16" s="306"/>
      <c r="AT16" s="307"/>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row>
    <row r="17" spans="1:80" ht="15" customHeight="1" x14ac:dyDescent="0.25">
      <c r="A17" s="70"/>
      <c r="B17" s="291"/>
      <c r="C17" s="291"/>
      <c r="D17" s="292"/>
      <c r="E17" s="283"/>
      <c r="F17" s="284"/>
      <c r="G17" s="284"/>
      <c r="H17" s="284"/>
      <c r="I17" s="289"/>
      <c r="J17" s="251"/>
      <c r="K17" s="252"/>
      <c r="L17" s="252"/>
      <c r="M17" s="252"/>
      <c r="N17" s="252"/>
      <c r="O17" s="253"/>
      <c r="P17" s="251"/>
      <c r="Q17" s="252"/>
      <c r="R17" s="252"/>
      <c r="S17" s="252"/>
      <c r="T17" s="252"/>
      <c r="U17" s="253"/>
      <c r="V17" s="269"/>
      <c r="W17" s="270"/>
      <c r="X17" s="271"/>
      <c r="Y17" s="271"/>
      <c r="Z17" s="271"/>
      <c r="AA17" s="272"/>
      <c r="AB17" s="269"/>
      <c r="AC17" s="270"/>
      <c r="AD17" s="271"/>
      <c r="AE17" s="271"/>
      <c r="AF17" s="271"/>
      <c r="AG17" s="272"/>
      <c r="AH17" s="260"/>
      <c r="AI17" s="261"/>
      <c r="AJ17" s="261"/>
      <c r="AK17" s="261"/>
      <c r="AL17" s="261"/>
      <c r="AM17" s="262"/>
      <c r="AN17" s="70"/>
      <c r="AO17" s="305"/>
      <c r="AP17" s="306"/>
      <c r="AQ17" s="306"/>
      <c r="AR17" s="306"/>
      <c r="AS17" s="306"/>
      <c r="AT17" s="307"/>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row>
    <row r="18" spans="1:80" ht="15" customHeight="1" x14ac:dyDescent="0.25">
      <c r="A18" s="70"/>
      <c r="B18" s="291"/>
      <c r="C18" s="291"/>
      <c r="D18" s="292"/>
      <c r="E18" s="283"/>
      <c r="F18" s="284"/>
      <c r="G18" s="284"/>
      <c r="H18" s="284"/>
      <c r="I18" s="289"/>
      <c r="J18" s="251" t="e">
        <f>IF(AND('Mapa final'!#REF!="Alta",'Mapa final'!#REF!="Leve"),CONCATENATE("R",'Mapa final'!#REF!),"")</f>
        <v>#REF!</v>
      </c>
      <c r="K18" s="252"/>
      <c r="L18" s="252" t="e">
        <f>IF(AND('Mapa final'!#REF!="Alta",'Mapa final'!#REF!="Leve"),CONCATENATE("R",'Mapa final'!#REF!),"")</f>
        <v>#REF!</v>
      </c>
      <c r="M18" s="252"/>
      <c r="N18" s="252" t="e">
        <f>IF(AND('Mapa final'!#REF!="Alta",'Mapa final'!#REF!="Leve"),CONCATENATE("R",'Mapa final'!#REF!),"")</f>
        <v>#REF!</v>
      </c>
      <c r="O18" s="253"/>
      <c r="P18" s="251" t="e">
        <f>IF(AND('Mapa final'!#REF!="Alta",'Mapa final'!#REF!="Menor"),CONCATENATE("R",'Mapa final'!#REF!),"")</f>
        <v>#REF!</v>
      </c>
      <c r="Q18" s="252"/>
      <c r="R18" s="252" t="e">
        <f>IF(AND('Mapa final'!#REF!="Alta",'Mapa final'!#REF!="Menor"),CONCATENATE("R",'Mapa final'!#REF!),"")</f>
        <v>#REF!</v>
      </c>
      <c r="S18" s="252"/>
      <c r="T18" s="252" t="e">
        <f>IF(AND('Mapa final'!#REF!="Alta",'Mapa final'!#REF!="Menor"),CONCATENATE("R",'Mapa final'!#REF!),"")</f>
        <v>#REF!</v>
      </c>
      <c r="U18" s="253"/>
      <c r="V18" s="269" t="e">
        <f>IF(AND('Mapa final'!#REF!="Alta",'Mapa final'!#REF!="Moderado"),CONCATENATE("R",'Mapa final'!#REF!),"")</f>
        <v>#REF!</v>
      </c>
      <c r="W18" s="270"/>
      <c r="X18" s="271" t="e">
        <f>IF(AND('Mapa final'!#REF!="Alta",'Mapa final'!#REF!="Moderado"),CONCATENATE("R",'Mapa final'!#REF!),"")</f>
        <v>#REF!</v>
      </c>
      <c r="Y18" s="271"/>
      <c r="Z18" s="271" t="e">
        <f>IF(AND('Mapa final'!#REF!="Alta",'Mapa final'!#REF!="Moderado"),CONCATENATE("R",'Mapa final'!#REF!),"")</f>
        <v>#REF!</v>
      </c>
      <c r="AA18" s="272"/>
      <c r="AB18" s="269" t="e">
        <f>IF(AND('Mapa final'!#REF!="Alta",'Mapa final'!#REF!="Mayor"),CONCATENATE("R",'Mapa final'!#REF!),"")</f>
        <v>#REF!</v>
      </c>
      <c r="AC18" s="270"/>
      <c r="AD18" s="271" t="e">
        <f>IF(AND('Mapa final'!#REF!="Alta",'Mapa final'!#REF!="Mayor"),CONCATENATE("R",'Mapa final'!#REF!),"")</f>
        <v>#REF!</v>
      </c>
      <c r="AE18" s="271"/>
      <c r="AF18" s="271" t="e">
        <f>IF(AND('Mapa final'!#REF!="Alta",'Mapa final'!#REF!="Mayor"),CONCATENATE("R",'Mapa final'!#REF!),"")</f>
        <v>#REF!</v>
      </c>
      <c r="AG18" s="272"/>
      <c r="AH18" s="260" t="e">
        <f>IF(AND('Mapa final'!#REF!="Alta",'Mapa final'!#REF!="Catastrófico"),CONCATENATE("R",'Mapa final'!#REF!),"")</f>
        <v>#REF!</v>
      </c>
      <c r="AI18" s="261"/>
      <c r="AJ18" s="261" t="e">
        <f>IF(AND('Mapa final'!#REF!="Alta",'Mapa final'!#REF!="Catastrófico"),CONCATENATE("R",'Mapa final'!#REF!),"")</f>
        <v>#REF!</v>
      </c>
      <c r="AK18" s="261"/>
      <c r="AL18" s="261" t="e">
        <f>IF(AND('Mapa final'!#REF!="Alta",'Mapa final'!#REF!="Catastrófico"),CONCATENATE("R",'Mapa final'!#REF!),"")</f>
        <v>#REF!</v>
      </c>
      <c r="AM18" s="262"/>
      <c r="AN18" s="70"/>
      <c r="AO18" s="305"/>
      <c r="AP18" s="306"/>
      <c r="AQ18" s="306"/>
      <c r="AR18" s="306"/>
      <c r="AS18" s="306"/>
      <c r="AT18" s="307"/>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row>
    <row r="19" spans="1:80" ht="15" customHeight="1" x14ac:dyDescent="0.25">
      <c r="A19" s="70"/>
      <c r="B19" s="291"/>
      <c r="C19" s="291"/>
      <c r="D19" s="292"/>
      <c r="E19" s="283"/>
      <c r="F19" s="284"/>
      <c r="G19" s="284"/>
      <c r="H19" s="284"/>
      <c r="I19" s="289"/>
      <c r="J19" s="251"/>
      <c r="K19" s="252"/>
      <c r="L19" s="252"/>
      <c r="M19" s="252"/>
      <c r="N19" s="252"/>
      <c r="O19" s="253"/>
      <c r="P19" s="251"/>
      <c r="Q19" s="252"/>
      <c r="R19" s="252"/>
      <c r="S19" s="252"/>
      <c r="T19" s="252"/>
      <c r="U19" s="253"/>
      <c r="V19" s="269"/>
      <c r="W19" s="270"/>
      <c r="X19" s="271"/>
      <c r="Y19" s="271"/>
      <c r="Z19" s="271"/>
      <c r="AA19" s="272"/>
      <c r="AB19" s="269"/>
      <c r="AC19" s="270"/>
      <c r="AD19" s="271"/>
      <c r="AE19" s="271"/>
      <c r="AF19" s="271"/>
      <c r="AG19" s="272"/>
      <c r="AH19" s="260"/>
      <c r="AI19" s="261"/>
      <c r="AJ19" s="261"/>
      <c r="AK19" s="261"/>
      <c r="AL19" s="261"/>
      <c r="AM19" s="262"/>
      <c r="AN19" s="70"/>
      <c r="AO19" s="305"/>
      <c r="AP19" s="306"/>
      <c r="AQ19" s="306"/>
      <c r="AR19" s="306"/>
      <c r="AS19" s="306"/>
      <c r="AT19" s="307"/>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row>
    <row r="20" spans="1:80" ht="15" customHeight="1" x14ac:dyDescent="0.25">
      <c r="A20" s="70"/>
      <c r="B20" s="291"/>
      <c r="C20" s="291"/>
      <c r="D20" s="292"/>
      <c r="E20" s="283"/>
      <c r="F20" s="284"/>
      <c r="G20" s="284"/>
      <c r="H20" s="284"/>
      <c r="I20" s="289"/>
      <c r="J20" s="251" t="e">
        <f>IF(AND('Mapa final'!#REF!="Alta",'Mapa final'!#REF!="Leve"),CONCATENATE("R",'Mapa final'!#REF!),"")</f>
        <v>#REF!</v>
      </c>
      <c r="K20" s="252"/>
      <c r="L20" s="252" t="e">
        <f>IF(AND('Mapa final'!#REF!="Alta",'Mapa final'!#REF!="Leve"),CONCATENATE("R",'Mapa final'!#REF!),"")</f>
        <v>#REF!</v>
      </c>
      <c r="M20" s="252"/>
      <c r="N20" s="252" t="e">
        <f>IF(AND('Mapa final'!#REF!="Alta",'Mapa final'!#REF!="Leve"),CONCATENATE("R",'Mapa final'!#REF!),"")</f>
        <v>#REF!</v>
      </c>
      <c r="O20" s="253"/>
      <c r="P20" s="251" t="e">
        <f>IF(AND('Mapa final'!#REF!="Alta",'Mapa final'!#REF!="Menor"),CONCATENATE("R",'Mapa final'!#REF!),"")</f>
        <v>#REF!</v>
      </c>
      <c r="Q20" s="252"/>
      <c r="R20" s="252" t="e">
        <f>IF(AND('Mapa final'!#REF!="Alta",'Mapa final'!#REF!="Menor"),CONCATENATE("R",'Mapa final'!#REF!),"")</f>
        <v>#REF!</v>
      </c>
      <c r="S20" s="252"/>
      <c r="T20" s="252" t="e">
        <f>IF(AND('Mapa final'!#REF!="Alta",'Mapa final'!#REF!="Menor"),CONCATENATE("R",'Mapa final'!#REF!),"")</f>
        <v>#REF!</v>
      </c>
      <c r="U20" s="253"/>
      <c r="V20" s="269" t="e">
        <f>IF(AND('Mapa final'!#REF!="Alta",'Mapa final'!#REF!="Moderado"),CONCATENATE("R",'Mapa final'!#REF!),"")</f>
        <v>#REF!</v>
      </c>
      <c r="W20" s="270"/>
      <c r="X20" s="271" t="e">
        <f>IF(AND('Mapa final'!#REF!="Alta",'Mapa final'!#REF!="Moderado"),CONCATENATE("R",'Mapa final'!#REF!),"")</f>
        <v>#REF!</v>
      </c>
      <c r="Y20" s="271"/>
      <c r="Z20" s="271" t="e">
        <f>IF(AND('Mapa final'!#REF!="Alta",'Mapa final'!#REF!="Moderado"),CONCATENATE("R",'Mapa final'!#REF!),"")</f>
        <v>#REF!</v>
      </c>
      <c r="AA20" s="272"/>
      <c r="AB20" s="269" t="e">
        <f>IF(AND('Mapa final'!#REF!="Alta",'Mapa final'!#REF!="Mayor"),CONCATENATE("R",'Mapa final'!#REF!),"")</f>
        <v>#REF!</v>
      </c>
      <c r="AC20" s="270"/>
      <c r="AD20" s="271" t="e">
        <f>IF(AND('Mapa final'!#REF!="Alta",'Mapa final'!#REF!="Mayor"),CONCATENATE("R",'Mapa final'!#REF!),"")</f>
        <v>#REF!</v>
      </c>
      <c r="AE20" s="271"/>
      <c r="AF20" s="271" t="e">
        <f>IF(AND('Mapa final'!#REF!="Alta",'Mapa final'!#REF!="Mayor"),CONCATENATE("R",'Mapa final'!#REF!),"")</f>
        <v>#REF!</v>
      </c>
      <c r="AG20" s="272"/>
      <c r="AH20" s="260" t="e">
        <f>IF(AND('Mapa final'!#REF!="Alta",'Mapa final'!#REF!="Catastrófico"),CONCATENATE("R",'Mapa final'!#REF!),"")</f>
        <v>#REF!</v>
      </c>
      <c r="AI20" s="261"/>
      <c r="AJ20" s="261" t="e">
        <f>IF(AND('Mapa final'!#REF!="Alta",'Mapa final'!#REF!="Catastrófico"),CONCATENATE("R",'Mapa final'!#REF!),"")</f>
        <v>#REF!</v>
      </c>
      <c r="AK20" s="261"/>
      <c r="AL20" s="261" t="e">
        <f>IF(AND('Mapa final'!#REF!="Alta",'Mapa final'!#REF!="Catastrófico"),CONCATENATE("R",'Mapa final'!#REF!),"")</f>
        <v>#REF!</v>
      </c>
      <c r="AM20" s="262"/>
      <c r="AN20" s="70"/>
      <c r="AO20" s="305"/>
      <c r="AP20" s="306"/>
      <c r="AQ20" s="306"/>
      <c r="AR20" s="306"/>
      <c r="AS20" s="306"/>
      <c r="AT20" s="307"/>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row>
    <row r="21" spans="1:80" ht="15.75" customHeight="1" thickBot="1" x14ac:dyDescent="0.3">
      <c r="A21" s="70"/>
      <c r="B21" s="291"/>
      <c r="C21" s="291"/>
      <c r="D21" s="292"/>
      <c r="E21" s="286"/>
      <c r="F21" s="287"/>
      <c r="G21" s="287"/>
      <c r="H21" s="287"/>
      <c r="I21" s="287"/>
      <c r="J21" s="254"/>
      <c r="K21" s="255"/>
      <c r="L21" s="255"/>
      <c r="M21" s="255"/>
      <c r="N21" s="255"/>
      <c r="O21" s="256"/>
      <c r="P21" s="254"/>
      <c r="Q21" s="255"/>
      <c r="R21" s="255"/>
      <c r="S21" s="255"/>
      <c r="T21" s="255"/>
      <c r="U21" s="256"/>
      <c r="V21" s="273"/>
      <c r="W21" s="274"/>
      <c r="X21" s="274"/>
      <c r="Y21" s="274"/>
      <c r="Z21" s="274"/>
      <c r="AA21" s="275"/>
      <c r="AB21" s="273"/>
      <c r="AC21" s="274"/>
      <c r="AD21" s="274"/>
      <c r="AE21" s="274"/>
      <c r="AF21" s="274"/>
      <c r="AG21" s="275"/>
      <c r="AH21" s="263"/>
      <c r="AI21" s="264"/>
      <c r="AJ21" s="264"/>
      <c r="AK21" s="264"/>
      <c r="AL21" s="264"/>
      <c r="AM21" s="265"/>
      <c r="AN21" s="70"/>
      <c r="AO21" s="308"/>
      <c r="AP21" s="309"/>
      <c r="AQ21" s="309"/>
      <c r="AR21" s="309"/>
      <c r="AS21" s="309"/>
      <c r="AT21" s="31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row>
    <row r="22" spans="1:80" x14ac:dyDescent="0.25">
      <c r="A22" s="70"/>
      <c r="B22" s="291"/>
      <c r="C22" s="291"/>
      <c r="D22" s="292"/>
      <c r="E22" s="280" t="s">
        <v>113</v>
      </c>
      <c r="F22" s="281"/>
      <c r="G22" s="281"/>
      <c r="H22" s="281"/>
      <c r="I22" s="282"/>
      <c r="J22" s="257" t="str">
        <f ca="1">IF(AND('Mapa final'!$J$9="Media",'Mapa final'!$N$9="Leve"),CONCATENATE("R",'Mapa final'!$A$9),"")</f>
        <v/>
      </c>
      <c r="K22" s="258"/>
      <c r="L22" s="258" t="e">
        <f>IF(AND('Mapa final'!#REF!="Media",'Mapa final'!#REF!="Leve"),CONCATENATE("R",'Mapa final'!#REF!),"")</f>
        <v>#REF!</v>
      </c>
      <c r="M22" s="258"/>
      <c r="N22" s="258" t="e">
        <f>IF(AND('Mapa final'!#REF!="Media",'Mapa final'!#REF!="Leve"),CONCATENATE("R",'Mapa final'!#REF!),"")</f>
        <v>#REF!</v>
      </c>
      <c r="O22" s="259"/>
      <c r="P22" s="257" t="str">
        <f ca="1">IF(AND('Mapa final'!$J$9="Media",'Mapa final'!$N$9="Menor"),CONCATENATE("R",'Mapa final'!$A$9),"")</f>
        <v/>
      </c>
      <c r="Q22" s="258"/>
      <c r="R22" s="258" t="e">
        <f>IF(AND('Mapa final'!#REF!="Media",'Mapa final'!#REF!="Menor"),CONCATENATE("R",'Mapa final'!#REF!),"")</f>
        <v>#REF!</v>
      </c>
      <c r="S22" s="258"/>
      <c r="T22" s="258" t="e">
        <f>IF(AND('Mapa final'!#REF!="Media",'Mapa final'!#REF!="Menor"),CONCATENATE("R",'Mapa final'!#REF!),"")</f>
        <v>#REF!</v>
      </c>
      <c r="U22" s="259"/>
      <c r="V22" s="257" t="str">
        <f ca="1">IF(AND('Mapa final'!$J$9="Media",'Mapa final'!$N$9="Moderado"),CONCATENATE("R",'Mapa final'!$A$9),"")</f>
        <v/>
      </c>
      <c r="W22" s="258"/>
      <c r="X22" s="258" t="e">
        <f>IF(AND('Mapa final'!#REF!="Media",'Mapa final'!#REF!="Moderado"),CONCATENATE("R",'Mapa final'!#REF!),"")</f>
        <v>#REF!</v>
      </c>
      <c r="Y22" s="258"/>
      <c r="Z22" s="258" t="e">
        <f>IF(AND('Mapa final'!#REF!="Media",'Mapa final'!#REF!="Moderado"),CONCATENATE("R",'Mapa final'!#REF!),"")</f>
        <v>#REF!</v>
      </c>
      <c r="AA22" s="259"/>
      <c r="AB22" s="276" t="str">
        <f ca="1">IF(AND('Mapa final'!$J$9="Media",'Mapa final'!$N$9="Mayor"),CONCATENATE("R",'Mapa final'!$A$9),"")</f>
        <v>R1</v>
      </c>
      <c r="AC22" s="277"/>
      <c r="AD22" s="277" t="e">
        <f>IF(AND('Mapa final'!#REF!="Media",'Mapa final'!#REF!="Mayor"),CONCATENATE("R",'Mapa final'!#REF!),"")</f>
        <v>#REF!</v>
      </c>
      <c r="AE22" s="277"/>
      <c r="AF22" s="277" t="e">
        <f>IF(AND('Mapa final'!#REF!="Media",'Mapa final'!#REF!="Mayor"),CONCATENATE("R",'Mapa final'!#REF!),"")</f>
        <v>#REF!</v>
      </c>
      <c r="AG22" s="278"/>
      <c r="AH22" s="266" t="str">
        <f ca="1">IF(AND('Mapa final'!$J$9="Media",'Mapa final'!$N$9="Catastrófico"),CONCATENATE("R",'Mapa final'!$A$9),"")</f>
        <v/>
      </c>
      <c r="AI22" s="267"/>
      <c r="AJ22" s="267" t="e">
        <f>IF(AND('Mapa final'!#REF!="Media",'Mapa final'!#REF!="Catastrófico"),CONCATENATE("R",'Mapa final'!#REF!),"")</f>
        <v>#REF!</v>
      </c>
      <c r="AK22" s="267"/>
      <c r="AL22" s="267" t="e">
        <f>IF(AND('Mapa final'!#REF!="Media",'Mapa final'!#REF!="Catastrófico"),CONCATENATE("R",'Mapa final'!#REF!),"")</f>
        <v>#REF!</v>
      </c>
      <c r="AM22" s="268"/>
      <c r="AN22" s="70"/>
      <c r="AO22" s="311" t="s">
        <v>77</v>
      </c>
      <c r="AP22" s="312"/>
      <c r="AQ22" s="312"/>
      <c r="AR22" s="312"/>
      <c r="AS22" s="312"/>
      <c r="AT22" s="313"/>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row>
    <row r="23" spans="1:80" x14ac:dyDescent="0.25">
      <c r="A23" s="70"/>
      <c r="B23" s="291"/>
      <c r="C23" s="291"/>
      <c r="D23" s="292"/>
      <c r="E23" s="283"/>
      <c r="F23" s="284"/>
      <c r="G23" s="284"/>
      <c r="H23" s="284"/>
      <c r="I23" s="285"/>
      <c r="J23" s="251"/>
      <c r="K23" s="252"/>
      <c r="L23" s="252"/>
      <c r="M23" s="252"/>
      <c r="N23" s="252"/>
      <c r="O23" s="253"/>
      <c r="P23" s="251"/>
      <c r="Q23" s="252"/>
      <c r="R23" s="252"/>
      <c r="S23" s="252"/>
      <c r="T23" s="252"/>
      <c r="U23" s="253"/>
      <c r="V23" s="251"/>
      <c r="W23" s="252"/>
      <c r="X23" s="252"/>
      <c r="Y23" s="252"/>
      <c r="Z23" s="252"/>
      <c r="AA23" s="253"/>
      <c r="AB23" s="269"/>
      <c r="AC23" s="270"/>
      <c r="AD23" s="270"/>
      <c r="AE23" s="270"/>
      <c r="AF23" s="270"/>
      <c r="AG23" s="272"/>
      <c r="AH23" s="260"/>
      <c r="AI23" s="261"/>
      <c r="AJ23" s="261"/>
      <c r="AK23" s="261"/>
      <c r="AL23" s="261"/>
      <c r="AM23" s="262"/>
      <c r="AN23" s="70"/>
      <c r="AO23" s="314"/>
      <c r="AP23" s="315"/>
      <c r="AQ23" s="315"/>
      <c r="AR23" s="315"/>
      <c r="AS23" s="315"/>
      <c r="AT23" s="316"/>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row>
    <row r="24" spans="1:80" x14ac:dyDescent="0.25">
      <c r="A24" s="70"/>
      <c r="B24" s="291"/>
      <c r="C24" s="291"/>
      <c r="D24" s="292"/>
      <c r="E24" s="283"/>
      <c r="F24" s="284"/>
      <c r="G24" s="284"/>
      <c r="H24" s="284"/>
      <c r="I24" s="285"/>
      <c r="J24" s="251" t="e">
        <f>IF(AND('Mapa final'!#REF!="Media",'Mapa final'!#REF!="Leve"),CONCATENATE("R",'Mapa final'!#REF!),"")</f>
        <v>#REF!</v>
      </c>
      <c r="K24" s="252"/>
      <c r="L24" s="252" t="e">
        <f>IF(AND('Mapa final'!#REF!="Media",'Mapa final'!#REF!="Leve"),CONCATENATE("R",'Mapa final'!#REF!),"")</f>
        <v>#REF!</v>
      </c>
      <c r="M24" s="252"/>
      <c r="N24" s="252" t="e">
        <f>IF(AND('Mapa final'!#REF!="Media",'Mapa final'!#REF!="Leve"),CONCATENATE("R",'Mapa final'!#REF!),"")</f>
        <v>#REF!</v>
      </c>
      <c r="O24" s="253"/>
      <c r="P24" s="251" t="e">
        <f>IF(AND('Mapa final'!#REF!="Media",'Mapa final'!#REF!="Menor"),CONCATENATE("R",'Mapa final'!#REF!),"")</f>
        <v>#REF!</v>
      </c>
      <c r="Q24" s="252"/>
      <c r="R24" s="252" t="e">
        <f>IF(AND('Mapa final'!#REF!="Media",'Mapa final'!#REF!="Menor"),CONCATENATE("R",'Mapa final'!#REF!),"")</f>
        <v>#REF!</v>
      </c>
      <c r="S24" s="252"/>
      <c r="T24" s="252" t="e">
        <f>IF(AND('Mapa final'!#REF!="Media",'Mapa final'!#REF!="Menor"),CONCATENATE("R",'Mapa final'!#REF!),"")</f>
        <v>#REF!</v>
      </c>
      <c r="U24" s="253"/>
      <c r="V24" s="251" t="e">
        <f>IF(AND('Mapa final'!#REF!="Media",'Mapa final'!#REF!="Moderado"),CONCATENATE("R",'Mapa final'!#REF!),"")</f>
        <v>#REF!</v>
      </c>
      <c r="W24" s="252"/>
      <c r="X24" s="252" t="e">
        <f>IF(AND('Mapa final'!#REF!="Media",'Mapa final'!#REF!="Moderado"),CONCATENATE("R",'Mapa final'!#REF!),"")</f>
        <v>#REF!</v>
      </c>
      <c r="Y24" s="252"/>
      <c r="Z24" s="252" t="e">
        <f>IF(AND('Mapa final'!#REF!="Media",'Mapa final'!#REF!="Moderado"),CONCATENATE("R",'Mapa final'!#REF!),"")</f>
        <v>#REF!</v>
      </c>
      <c r="AA24" s="253"/>
      <c r="AB24" s="269" t="e">
        <f>IF(AND('Mapa final'!#REF!="Media",'Mapa final'!#REF!="Mayor"),CONCATENATE("R",'Mapa final'!#REF!),"")</f>
        <v>#REF!</v>
      </c>
      <c r="AC24" s="270"/>
      <c r="AD24" s="271" t="e">
        <f>IF(AND('Mapa final'!#REF!="Media",'Mapa final'!#REF!="Mayor"),CONCATENATE("R",'Mapa final'!#REF!),"")</f>
        <v>#REF!</v>
      </c>
      <c r="AE24" s="271"/>
      <c r="AF24" s="271" t="e">
        <f>IF(AND('Mapa final'!#REF!="Media",'Mapa final'!#REF!="Mayor"),CONCATENATE("R",'Mapa final'!#REF!),"")</f>
        <v>#REF!</v>
      </c>
      <c r="AG24" s="272"/>
      <c r="AH24" s="260" t="e">
        <f>IF(AND('Mapa final'!#REF!="Media",'Mapa final'!#REF!="Catastrófico"),CONCATENATE("R",'Mapa final'!#REF!),"")</f>
        <v>#REF!</v>
      </c>
      <c r="AI24" s="261"/>
      <c r="AJ24" s="261" t="e">
        <f>IF(AND('Mapa final'!#REF!="Media",'Mapa final'!#REF!="Catastrófico"),CONCATENATE("R",'Mapa final'!#REF!),"")</f>
        <v>#REF!</v>
      </c>
      <c r="AK24" s="261"/>
      <c r="AL24" s="261" t="e">
        <f>IF(AND('Mapa final'!#REF!="Media",'Mapa final'!#REF!="Catastrófico"),CONCATENATE("R",'Mapa final'!#REF!),"")</f>
        <v>#REF!</v>
      </c>
      <c r="AM24" s="262"/>
      <c r="AN24" s="70"/>
      <c r="AO24" s="314"/>
      <c r="AP24" s="315"/>
      <c r="AQ24" s="315"/>
      <c r="AR24" s="315"/>
      <c r="AS24" s="315"/>
      <c r="AT24" s="316"/>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row>
    <row r="25" spans="1:80" x14ac:dyDescent="0.25">
      <c r="A25" s="70"/>
      <c r="B25" s="291"/>
      <c r="C25" s="291"/>
      <c r="D25" s="292"/>
      <c r="E25" s="283"/>
      <c r="F25" s="284"/>
      <c r="G25" s="284"/>
      <c r="H25" s="284"/>
      <c r="I25" s="285"/>
      <c r="J25" s="251"/>
      <c r="K25" s="252"/>
      <c r="L25" s="252"/>
      <c r="M25" s="252"/>
      <c r="N25" s="252"/>
      <c r="O25" s="253"/>
      <c r="P25" s="251"/>
      <c r="Q25" s="252"/>
      <c r="R25" s="252"/>
      <c r="S25" s="252"/>
      <c r="T25" s="252"/>
      <c r="U25" s="253"/>
      <c r="V25" s="251"/>
      <c r="W25" s="252"/>
      <c r="X25" s="252"/>
      <c r="Y25" s="252"/>
      <c r="Z25" s="252"/>
      <c r="AA25" s="253"/>
      <c r="AB25" s="269"/>
      <c r="AC25" s="270"/>
      <c r="AD25" s="271"/>
      <c r="AE25" s="271"/>
      <c r="AF25" s="271"/>
      <c r="AG25" s="272"/>
      <c r="AH25" s="260"/>
      <c r="AI25" s="261"/>
      <c r="AJ25" s="261"/>
      <c r="AK25" s="261"/>
      <c r="AL25" s="261"/>
      <c r="AM25" s="262"/>
      <c r="AN25" s="70"/>
      <c r="AO25" s="314"/>
      <c r="AP25" s="315"/>
      <c r="AQ25" s="315"/>
      <c r="AR25" s="315"/>
      <c r="AS25" s="315"/>
      <c r="AT25" s="316"/>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row>
    <row r="26" spans="1:80" x14ac:dyDescent="0.25">
      <c r="A26" s="70"/>
      <c r="B26" s="291"/>
      <c r="C26" s="291"/>
      <c r="D26" s="292"/>
      <c r="E26" s="283"/>
      <c r="F26" s="284"/>
      <c r="G26" s="284"/>
      <c r="H26" s="284"/>
      <c r="I26" s="285"/>
      <c r="J26" s="251" t="e">
        <f>IF(AND('Mapa final'!#REF!="Media",'Mapa final'!#REF!="Leve"),CONCATENATE("R",'Mapa final'!#REF!),"")</f>
        <v>#REF!</v>
      </c>
      <c r="K26" s="252"/>
      <c r="L26" s="252" t="e">
        <f>IF(AND('Mapa final'!#REF!="Media",'Mapa final'!#REF!="Leve"),CONCATENATE("R",'Mapa final'!#REF!),"")</f>
        <v>#REF!</v>
      </c>
      <c r="M26" s="252"/>
      <c r="N26" s="252" t="e">
        <f>IF(AND('Mapa final'!#REF!="Media",'Mapa final'!#REF!="Leve"),CONCATENATE("R",'Mapa final'!#REF!),"")</f>
        <v>#REF!</v>
      </c>
      <c r="O26" s="253"/>
      <c r="P26" s="251" t="e">
        <f>IF(AND('Mapa final'!#REF!="Media",'Mapa final'!#REF!="Menor"),CONCATENATE("R",'Mapa final'!#REF!),"")</f>
        <v>#REF!</v>
      </c>
      <c r="Q26" s="252"/>
      <c r="R26" s="252" t="e">
        <f>IF(AND('Mapa final'!#REF!="Media",'Mapa final'!#REF!="Menor"),CONCATENATE("R",'Mapa final'!#REF!),"")</f>
        <v>#REF!</v>
      </c>
      <c r="S26" s="252"/>
      <c r="T26" s="252" t="e">
        <f>IF(AND('Mapa final'!#REF!="Media",'Mapa final'!#REF!="Menor"),CONCATENATE("R",'Mapa final'!#REF!),"")</f>
        <v>#REF!</v>
      </c>
      <c r="U26" s="253"/>
      <c r="V26" s="251" t="e">
        <f>IF(AND('Mapa final'!#REF!="Media",'Mapa final'!#REF!="Moderado"),CONCATENATE("R",'Mapa final'!#REF!),"")</f>
        <v>#REF!</v>
      </c>
      <c r="W26" s="252"/>
      <c r="X26" s="252" t="e">
        <f>IF(AND('Mapa final'!#REF!="Media",'Mapa final'!#REF!="Moderado"),CONCATENATE("R",'Mapa final'!#REF!),"")</f>
        <v>#REF!</v>
      </c>
      <c r="Y26" s="252"/>
      <c r="Z26" s="252" t="e">
        <f>IF(AND('Mapa final'!#REF!="Media",'Mapa final'!#REF!="Moderado"),CONCATENATE("R",'Mapa final'!#REF!),"")</f>
        <v>#REF!</v>
      </c>
      <c r="AA26" s="253"/>
      <c r="AB26" s="269" t="e">
        <f>IF(AND('Mapa final'!#REF!="Media",'Mapa final'!#REF!="Mayor"),CONCATENATE("R",'Mapa final'!#REF!),"")</f>
        <v>#REF!</v>
      </c>
      <c r="AC26" s="270"/>
      <c r="AD26" s="271" t="e">
        <f>IF(AND('Mapa final'!#REF!="Media",'Mapa final'!#REF!="Mayor"),CONCATENATE("R",'Mapa final'!#REF!),"")</f>
        <v>#REF!</v>
      </c>
      <c r="AE26" s="271"/>
      <c r="AF26" s="271" t="e">
        <f>IF(AND('Mapa final'!#REF!="Media",'Mapa final'!#REF!="Mayor"),CONCATENATE("R",'Mapa final'!#REF!),"")</f>
        <v>#REF!</v>
      </c>
      <c r="AG26" s="272"/>
      <c r="AH26" s="260" t="e">
        <f>IF(AND('Mapa final'!#REF!="Media",'Mapa final'!#REF!="Catastrófico"),CONCATENATE("R",'Mapa final'!#REF!),"")</f>
        <v>#REF!</v>
      </c>
      <c r="AI26" s="261"/>
      <c r="AJ26" s="261" t="e">
        <f>IF(AND('Mapa final'!#REF!="Media",'Mapa final'!#REF!="Catastrófico"),CONCATENATE("R",'Mapa final'!#REF!),"")</f>
        <v>#REF!</v>
      </c>
      <c r="AK26" s="261"/>
      <c r="AL26" s="261" t="e">
        <f>IF(AND('Mapa final'!#REF!="Media",'Mapa final'!#REF!="Catastrófico"),CONCATENATE("R",'Mapa final'!#REF!),"")</f>
        <v>#REF!</v>
      </c>
      <c r="AM26" s="262"/>
      <c r="AN26" s="70"/>
      <c r="AO26" s="314"/>
      <c r="AP26" s="315"/>
      <c r="AQ26" s="315"/>
      <c r="AR26" s="315"/>
      <c r="AS26" s="315"/>
      <c r="AT26" s="316"/>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row>
    <row r="27" spans="1:80" x14ac:dyDescent="0.25">
      <c r="A27" s="70"/>
      <c r="B27" s="291"/>
      <c r="C27" s="291"/>
      <c r="D27" s="292"/>
      <c r="E27" s="283"/>
      <c r="F27" s="284"/>
      <c r="G27" s="284"/>
      <c r="H27" s="284"/>
      <c r="I27" s="285"/>
      <c r="J27" s="251"/>
      <c r="K27" s="252"/>
      <c r="L27" s="252"/>
      <c r="M27" s="252"/>
      <c r="N27" s="252"/>
      <c r="O27" s="253"/>
      <c r="P27" s="251"/>
      <c r="Q27" s="252"/>
      <c r="R27" s="252"/>
      <c r="S27" s="252"/>
      <c r="T27" s="252"/>
      <c r="U27" s="253"/>
      <c r="V27" s="251"/>
      <c r="W27" s="252"/>
      <c r="X27" s="252"/>
      <c r="Y27" s="252"/>
      <c r="Z27" s="252"/>
      <c r="AA27" s="253"/>
      <c r="AB27" s="269"/>
      <c r="AC27" s="270"/>
      <c r="AD27" s="271"/>
      <c r="AE27" s="271"/>
      <c r="AF27" s="271"/>
      <c r="AG27" s="272"/>
      <c r="AH27" s="260"/>
      <c r="AI27" s="261"/>
      <c r="AJ27" s="261"/>
      <c r="AK27" s="261"/>
      <c r="AL27" s="261"/>
      <c r="AM27" s="262"/>
      <c r="AN27" s="70"/>
      <c r="AO27" s="314"/>
      <c r="AP27" s="315"/>
      <c r="AQ27" s="315"/>
      <c r="AR27" s="315"/>
      <c r="AS27" s="315"/>
      <c r="AT27" s="316"/>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row>
    <row r="28" spans="1:80" x14ac:dyDescent="0.25">
      <c r="A28" s="70"/>
      <c r="B28" s="291"/>
      <c r="C28" s="291"/>
      <c r="D28" s="292"/>
      <c r="E28" s="283"/>
      <c r="F28" s="284"/>
      <c r="G28" s="284"/>
      <c r="H28" s="284"/>
      <c r="I28" s="285"/>
      <c r="J28" s="251" t="e">
        <f>IF(AND('Mapa final'!#REF!="Media",'Mapa final'!#REF!="Leve"),CONCATENATE("R",'Mapa final'!#REF!),"")</f>
        <v>#REF!</v>
      </c>
      <c r="K28" s="252"/>
      <c r="L28" s="252" t="e">
        <f>IF(AND('Mapa final'!#REF!="Media",'Mapa final'!#REF!="Leve"),CONCATENATE("R",'Mapa final'!#REF!),"")</f>
        <v>#REF!</v>
      </c>
      <c r="M28" s="252"/>
      <c r="N28" s="252" t="e">
        <f>IF(AND('Mapa final'!#REF!="Media",'Mapa final'!#REF!="Leve"),CONCATENATE("R",'Mapa final'!#REF!),"")</f>
        <v>#REF!</v>
      </c>
      <c r="O28" s="253"/>
      <c r="P28" s="251" t="e">
        <f>IF(AND('Mapa final'!#REF!="Media",'Mapa final'!#REF!="Menor"),CONCATENATE("R",'Mapa final'!#REF!),"")</f>
        <v>#REF!</v>
      </c>
      <c r="Q28" s="252"/>
      <c r="R28" s="252" t="e">
        <f>IF(AND('Mapa final'!#REF!="Media",'Mapa final'!#REF!="Menor"),CONCATENATE("R",'Mapa final'!#REF!),"")</f>
        <v>#REF!</v>
      </c>
      <c r="S28" s="252"/>
      <c r="T28" s="252" t="e">
        <f>IF(AND('Mapa final'!#REF!="Media",'Mapa final'!#REF!="Menor"),CONCATENATE("R",'Mapa final'!#REF!),"")</f>
        <v>#REF!</v>
      </c>
      <c r="U28" s="253"/>
      <c r="V28" s="251" t="e">
        <f>IF(AND('Mapa final'!#REF!="Media",'Mapa final'!#REF!="Moderado"),CONCATENATE("R",'Mapa final'!#REF!),"")</f>
        <v>#REF!</v>
      </c>
      <c r="W28" s="252"/>
      <c r="X28" s="252" t="e">
        <f>IF(AND('Mapa final'!#REF!="Media",'Mapa final'!#REF!="Moderado"),CONCATENATE("R",'Mapa final'!#REF!),"")</f>
        <v>#REF!</v>
      </c>
      <c r="Y28" s="252"/>
      <c r="Z28" s="252" t="e">
        <f>IF(AND('Mapa final'!#REF!="Media",'Mapa final'!#REF!="Moderado"),CONCATENATE("R",'Mapa final'!#REF!),"")</f>
        <v>#REF!</v>
      </c>
      <c r="AA28" s="253"/>
      <c r="AB28" s="269" t="e">
        <f>IF(AND('Mapa final'!#REF!="Media",'Mapa final'!#REF!="Mayor"),CONCATENATE("R",'Mapa final'!#REF!),"")</f>
        <v>#REF!</v>
      </c>
      <c r="AC28" s="270"/>
      <c r="AD28" s="271" t="e">
        <f>IF(AND('Mapa final'!#REF!="Media",'Mapa final'!#REF!="Mayor"),CONCATENATE("R",'Mapa final'!#REF!),"")</f>
        <v>#REF!</v>
      </c>
      <c r="AE28" s="271"/>
      <c r="AF28" s="271" t="e">
        <f>IF(AND('Mapa final'!#REF!="Media",'Mapa final'!#REF!="Mayor"),CONCATENATE("R",'Mapa final'!#REF!),"")</f>
        <v>#REF!</v>
      </c>
      <c r="AG28" s="272"/>
      <c r="AH28" s="260" t="e">
        <f>IF(AND('Mapa final'!#REF!="Media",'Mapa final'!#REF!="Catastrófico"),CONCATENATE("R",'Mapa final'!#REF!),"")</f>
        <v>#REF!</v>
      </c>
      <c r="AI28" s="261"/>
      <c r="AJ28" s="261" t="e">
        <f>IF(AND('Mapa final'!#REF!="Media",'Mapa final'!#REF!="Catastrófico"),CONCATENATE("R",'Mapa final'!#REF!),"")</f>
        <v>#REF!</v>
      </c>
      <c r="AK28" s="261"/>
      <c r="AL28" s="261" t="e">
        <f>IF(AND('Mapa final'!#REF!="Media",'Mapa final'!#REF!="Catastrófico"),CONCATENATE("R",'Mapa final'!#REF!),"")</f>
        <v>#REF!</v>
      </c>
      <c r="AM28" s="262"/>
      <c r="AN28" s="70"/>
      <c r="AO28" s="314"/>
      <c r="AP28" s="315"/>
      <c r="AQ28" s="315"/>
      <c r="AR28" s="315"/>
      <c r="AS28" s="315"/>
      <c r="AT28" s="316"/>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row>
    <row r="29" spans="1:80" ht="15.75" thickBot="1" x14ac:dyDescent="0.3">
      <c r="A29" s="70"/>
      <c r="B29" s="291"/>
      <c r="C29" s="291"/>
      <c r="D29" s="292"/>
      <c r="E29" s="286"/>
      <c r="F29" s="287"/>
      <c r="G29" s="287"/>
      <c r="H29" s="287"/>
      <c r="I29" s="288"/>
      <c r="J29" s="251"/>
      <c r="K29" s="252"/>
      <c r="L29" s="252"/>
      <c r="M29" s="252"/>
      <c r="N29" s="252"/>
      <c r="O29" s="253"/>
      <c r="P29" s="254"/>
      <c r="Q29" s="255"/>
      <c r="R29" s="255"/>
      <c r="S29" s="255"/>
      <c r="T29" s="255"/>
      <c r="U29" s="256"/>
      <c r="V29" s="254"/>
      <c r="W29" s="255"/>
      <c r="X29" s="255"/>
      <c r="Y29" s="255"/>
      <c r="Z29" s="255"/>
      <c r="AA29" s="256"/>
      <c r="AB29" s="273"/>
      <c r="AC29" s="274"/>
      <c r="AD29" s="274"/>
      <c r="AE29" s="274"/>
      <c r="AF29" s="274"/>
      <c r="AG29" s="275"/>
      <c r="AH29" s="263"/>
      <c r="AI29" s="264"/>
      <c r="AJ29" s="264"/>
      <c r="AK29" s="264"/>
      <c r="AL29" s="264"/>
      <c r="AM29" s="265"/>
      <c r="AN29" s="70"/>
      <c r="AO29" s="317"/>
      <c r="AP29" s="318"/>
      <c r="AQ29" s="318"/>
      <c r="AR29" s="318"/>
      <c r="AS29" s="318"/>
      <c r="AT29" s="319"/>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row>
    <row r="30" spans="1:80" x14ac:dyDescent="0.25">
      <c r="A30" s="70"/>
      <c r="B30" s="291"/>
      <c r="C30" s="291"/>
      <c r="D30" s="292"/>
      <c r="E30" s="280" t="s">
        <v>110</v>
      </c>
      <c r="F30" s="281"/>
      <c r="G30" s="281"/>
      <c r="H30" s="281"/>
      <c r="I30" s="281"/>
      <c r="J30" s="248" t="str">
        <f ca="1">IF(AND('Mapa final'!$J$9="Baja",'Mapa final'!$N$9="Leve"),CONCATENATE("R",'Mapa final'!$A$9),"")</f>
        <v/>
      </c>
      <c r="K30" s="249"/>
      <c r="L30" s="249" t="e">
        <f>IF(AND('Mapa final'!#REF!="Baja",'Mapa final'!#REF!="Leve"),CONCATENATE("R",'Mapa final'!#REF!),"")</f>
        <v>#REF!</v>
      </c>
      <c r="M30" s="249"/>
      <c r="N30" s="249" t="e">
        <f>IF(AND('Mapa final'!#REF!="Baja",'Mapa final'!#REF!="Leve"),CONCATENATE("R",'Mapa final'!#REF!),"")</f>
        <v>#REF!</v>
      </c>
      <c r="O30" s="250"/>
      <c r="P30" s="258" t="str">
        <f ca="1">IF(AND('Mapa final'!$J$9="Baja",'Mapa final'!$N$9="Menor"),CONCATENATE("R",'Mapa final'!$A$9),"")</f>
        <v/>
      </c>
      <c r="Q30" s="258"/>
      <c r="R30" s="258" t="e">
        <f>IF(AND('Mapa final'!#REF!="Baja",'Mapa final'!#REF!="Menor"),CONCATENATE("R",'Mapa final'!#REF!),"")</f>
        <v>#REF!</v>
      </c>
      <c r="S30" s="258"/>
      <c r="T30" s="258" t="e">
        <f>IF(AND('Mapa final'!#REF!="Baja",'Mapa final'!#REF!="Menor"),CONCATENATE("R",'Mapa final'!#REF!),"")</f>
        <v>#REF!</v>
      </c>
      <c r="U30" s="259"/>
      <c r="V30" s="257" t="str">
        <f ca="1">IF(AND('Mapa final'!$J$9="Baja",'Mapa final'!$N$9="Moderado"),CONCATENATE("R",'Mapa final'!$A$9),"")</f>
        <v/>
      </c>
      <c r="W30" s="258"/>
      <c r="X30" s="258" t="e">
        <f>IF(AND('Mapa final'!#REF!="Baja",'Mapa final'!#REF!="Moderado"),CONCATENATE("R",'Mapa final'!#REF!),"")</f>
        <v>#REF!</v>
      </c>
      <c r="Y30" s="258"/>
      <c r="Z30" s="258" t="e">
        <f>IF(AND('Mapa final'!#REF!="Baja",'Mapa final'!#REF!="Moderado"),CONCATENATE("R",'Mapa final'!#REF!),"")</f>
        <v>#REF!</v>
      </c>
      <c r="AA30" s="259"/>
      <c r="AB30" s="276" t="str">
        <f ca="1">IF(AND('Mapa final'!$J$9="Baja",'Mapa final'!$N$9="Mayor"),CONCATENATE("R",'Mapa final'!$A$9),"")</f>
        <v/>
      </c>
      <c r="AC30" s="277"/>
      <c r="AD30" s="277" t="e">
        <f>IF(AND('Mapa final'!#REF!="Baja",'Mapa final'!#REF!="Mayor"),CONCATENATE("R",'Mapa final'!#REF!),"")</f>
        <v>#REF!</v>
      </c>
      <c r="AE30" s="277"/>
      <c r="AF30" s="277" t="e">
        <f>IF(AND('Mapa final'!#REF!="Baja",'Mapa final'!#REF!="Mayor"),CONCATENATE("R",'Mapa final'!#REF!),"")</f>
        <v>#REF!</v>
      </c>
      <c r="AG30" s="278"/>
      <c r="AH30" s="266" t="str">
        <f ca="1">IF(AND('Mapa final'!$J$9="Baja",'Mapa final'!$N$9="Catastrófico"),CONCATENATE("R",'Mapa final'!$A$9),"")</f>
        <v/>
      </c>
      <c r="AI30" s="267"/>
      <c r="AJ30" s="267" t="e">
        <f>IF(AND('Mapa final'!#REF!="Baja",'Mapa final'!#REF!="Catastrófico"),CONCATENATE("R",'Mapa final'!#REF!),"")</f>
        <v>#REF!</v>
      </c>
      <c r="AK30" s="267"/>
      <c r="AL30" s="267" t="e">
        <f>IF(AND('Mapa final'!#REF!="Baja",'Mapa final'!#REF!="Catastrófico"),CONCATENATE("R",'Mapa final'!#REF!),"")</f>
        <v>#REF!</v>
      </c>
      <c r="AM30" s="268"/>
      <c r="AN30" s="70"/>
      <c r="AO30" s="320" t="s">
        <v>78</v>
      </c>
      <c r="AP30" s="321"/>
      <c r="AQ30" s="321"/>
      <c r="AR30" s="321"/>
      <c r="AS30" s="321"/>
      <c r="AT30" s="322"/>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row>
    <row r="31" spans="1:80" x14ac:dyDescent="0.25">
      <c r="A31" s="70"/>
      <c r="B31" s="291"/>
      <c r="C31" s="291"/>
      <c r="D31" s="292"/>
      <c r="E31" s="283"/>
      <c r="F31" s="284"/>
      <c r="G31" s="284"/>
      <c r="H31" s="284"/>
      <c r="I31" s="289"/>
      <c r="J31" s="242"/>
      <c r="K31" s="243"/>
      <c r="L31" s="243"/>
      <c r="M31" s="243"/>
      <c r="N31" s="243"/>
      <c r="O31" s="244"/>
      <c r="P31" s="252"/>
      <c r="Q31" s="252"/>
      <c r="R31" s="252"/>
      <c r="S31" s="252"/>
      <c r="T31" s="252"/>
      <c r="U31" s="253"/>
      <c r="V31" s="251"/>
      <c r="W31" s="252"/>
      <c r="X31" s="252"/>
      <c r="Y31" s="252"/>
      <c r="Z31" s="252"/>
      <c r="AA31" s="253"/>
      <c r="AB31" s="269"/>
      <c r="AC31" s="270"/>
      <c r="AD31" s="270"/>
      <c r="AE31" s="270"/>
      <c r="AF31" s="270"/>
      <c r="AG31" s="272"/>
      <c r="AH31" s="260"/>
      <c r="AI31" s="261"/>
      <c r="AJ31" s="261"/>
      <c r="AK31" s="261"/>
      <c r="AL31" s="261"/>
      <c r="AM31" s="262"/>
      <c r="AN31" s="70"/>
      <c r="AO31" s="323"/>
      <c r="AP31" s="324"/>
      <c r="AQ31" s="324"/>
      <c r="AR31" s="324"/>
      <c r="AS31" s="324"/>
      <c r="AT31" s="325"/>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row>
    <row r="32" spans="1:80" x14ac:dyDescent="0.25">
      <c r="A32" s="70"/>
      <c r="B32" s="291"/>
      <c r="C32" s="291"/>
      <c r="D32" s="292"/>
      <c r="E32" s="283"/>
      <c r="F32" s="284"/>
      <c r="G32" s="284"/>
      <c r="H32" s="284"/>
      <c r="I32" s="289"/>
      <c r="J32" s="242" t="e">
        <f>IF(AND('Mapa final'!#REF!="Baja",'Mapa final'!#REF!="Leve"),CONCATENATE("R",'Mapa final'!#REF!),"")</f>
        <v>#REF!</v>
      </c>
      <c r="K32" s="243"/>
      <c r="L32" s="243" t="e">
        <f>IF(AND('Mapa final'!#REF!="Baja",'Mapa final'!#REF!="Leve"),CONCATENATE("R",'Mapa final'!#REF!),"")</f>
        <v>#REF!</v>
      </c>
      <c r="M32" s="243"/>
      <c r="N32" s="243" t="e">
        <f>IF(AND('Mapa final'!#REF!="Baja",'Mapa final'!#REF!="Leve"),CONCATENATE("R",'Mapa final'!#REF!),"")</f>
        <v>#REF!</v>
      </c>
      <c r="O32" s="244"/>
      <c r="P32" s="252" t="e">
        <f>IF(AND('Mapa final'!#REF!="Baja",'Mapa final'!#REF!="Menor"),CONCATENATE("R",'Mapa final'!#REF!),"")</f>
        <v>#REF!</v>
      </c>
      <c r="Q32" s="252"/>
      <c r="R32" s="252" t="e">
        <f>IF(AND('Mapa final'!#REF!="Baja",'Mapa final'!#REF!="Menor"),CONCATENATE("R",'Mapa final'!#REF!),"")</f>
        <v>#REF!</v>
      </c>
      <c r="S32" s="252"/>
      <c r="T32" s="252" t="e">
        <f>IF(AND('Mapa final'!#REF!="Baja",'Mapa final'!#REF!="Menor"),CONCATENATE("R",'Mapa final'!#REF!),"")</f>
        <v>#REF!</v>
      </c>
      <c r="U32" s="253"/>
      <c r="V32" s="251" t="e">
        <f>IF(AND('Mapa final'!#REF!="Baja",'Mapa final'!#REF!="Moderado"),CONCATENATE("R",'Mapa final'!#REF!),"")</f>
        <v>#REF!</v>
      </c>
      <c r="W32" s="252"/>
      <c r="X32" s="252" t="e">
        <f>IF(AND('Mapa final'!#REF!="Baja",'Mapa final'!#REF!="Moderado"),CONCATENATE("R",'Mapa final'!#REF!),"")</f>
        <v>#REF!</v>
      </c>
      <c r="Y32" s="252"/>
      <c r="Z32" s="252" t="e">
        <f>IF(AND('Mapa final'!#REF!="Baja",'Mapa final'!#REF!="Moderado"),CONCATENATE("R",'Mapa final'!#REF!),"")</f>
        <v>#REF!</v>
      </c>
      <c r="AA32" s="253"/>
      <c r="AB32" s="269" t="e">
        <f>IF(AND('Mapa final'!#REF!="Baja",'Mapa final'!#REF!="Mayor"),CONCATENATE("R",'Mapa final'!#REF!),"")</f>
        <v>#REF!</v>
      </c>
      <c r="AC32" s="270"/>
      <c r="AD32" s="271" t="e">
        <f>IF(AND('Mapa final'!#REF!="Baja",'Mapa final'!#REF!="Mayor"),CONCATENATE("R",'Mapa final'!#REF!),"")</f>
        <v>#REF!</v>
      </c>
      <c r="AE32" s="271"/>
      <c r="AF32" s="271" t="e">
        <f>IF(AND('Mapa final'!#REF!="Baja",'Mapa final'!#REF!="Mayor"),CONCATENATE("R",'Mapa final'!#REF!),"")</f>
        <v>#REF!</v>
      </c>
      <c r="AG32" s="272"/>
      <c r="AH32" s="260" t="e">
        <f>IF(AND('Mapa final'!#REF!="Baja",'Mapa final'!#REF!="Catastrófico"),CONCATENATE("R",'Mapa final'!#REF!),"")</f>
        <v>#REF!</v>
      </c>
      <c r="AI32" s="261"/>
      <c r="AJ32" s="261" t="e">
        <f>IF(AND('Mapa final'!#REF!="Baja",'Mapa final'!#REF!="Catastrófico"),CONCATENATE("R",'Mapa final'!#REF!),"")</f>
        <v>#REF!</v>
      </c>
      <c r="AK32" s="261"/>
      <c r="AL32" s="261" t="e">
        <f>IF(AND('Mapa final'!#REF!="Baja",'Mapa final'!#REF!="Catastrófico"),CONCATENATE("R",'Mapa final'!#REF!),"")</f>
        <v>#REF!</v>
      </c>
      <c r="AM32" s="262"/>
      <c r="AN32" s="70"/>
      <c r="AO32" s="323"/>
      <c r="AP32" s="324"/>
      <c r="AQ32" s="324"/>
      <c r="AR32" s="324"/>
      <c r="AS32" s="324"/>
      <c r="AT32" s="325"/>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row>
    <row r="33" spans="1:80" x14ac:dyDescent="0.25">
      <c r="A33" s="70"/>
      <c r="B33" s="291"/>
      <c r="C33" s="291"/>
      <c r="D33" s="292"/>
      <c r="E33" s="283"/>
      <c r="F33" s="284"/>
      <c r="G33" s="284"/>
      <c r="H33" s="284"/>
      <c r="I33" s="289"/>
      <c r="J33" s="242"/>
      <c r="K33" s="243"/>
      <c r="L33" s="243"/>
      <c r="M33" s="243"/>
      <c r="N33" s="243"/>
      <c r="O33" s="244"/>
      <c r="P33" s="252"/>
      <c r="Q33" s="252"/>
      <c r="R33" s="252"/>
      <c r="S33" s="252"/>
      <c r="T33" s="252"/>
      <c r="U33" s="253"/>
      <c r="V33" s="251"/>
      <c r="W33" s="252"/>
      <c r="X33" s="252"/>
      <c r="Y33" s="252"/>
      <c r="Z33" s="252"/>
      <c r="AA33" s="253"/>
      <c r="AB33" s="269"/>
      <c r="AC33" s="270"/>
      <c r="AD33" s="271"/>
      <c r="AE33" s="271"/>
      <c r="AF33" s="271"/>
      <c r="AG33" s="272"/>
      <c r="AH33" s="260"/>
      <c r="AI33" s="261"/>
      <c r="AJ33" s="261"/>
      <c r="AK33" s="261"/>
      <c r="AL33" s="261"/>
      <c r="AM33" s="262"/>
      <c r="AN33" s="70"/>
      <c r="AO33" s="323"/>
      <c r="AP33" s="324"/>
      <c r="AQ33" s="324"/>
      <c r="AR33" s="324"/>
      <c r="AS33" s="324"/>
      <c r="AT33" s="325"/>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row>
    <row r="34" spans="1:80" x14ac:dyDescent="0.25">
      <c r="A34" s="70"/>
      <c r="B34" s="291"/>
      <c r="C34" s="291"/>
      <c r="D34" s="292"/>
      <c r="E34" s="283"/>
      <c r="F34" s="284"/>
      <c r="G34" s="284"/>
      <c r="H34" s="284"/>
      <c r="I34" s="289"/>
      <c r="J34" s="242" t="e">
        <f>IF(AND('Mapa final'!#REF!="Baja",'Mapa final'!#REF!="Leve"),CONCATENATE("R",'Mapa final'!#REF!),"")</f>
        <v>#REF!</v>
      </c>
      <c r="K34" s="243"/>
      <c r="L34" s="243" t="e">
        <f>IF(AND('Mapa final'!#REF!="Baja",'Mapa final'!#REF!="Leve"),CONCATENATE("R",'Mapa final'!#REF!),"")</f>
        <v>#REF!</v>
      </c>
      <c r="M34" s="243"/>
      <c r="N34" s="243" t="e">
        <f>IF(AND('Mapa final'!#REF!="Baja",'Mapa final'!#REF!="Leve"),CONCATENATE("R",'Mapa final'!#REF!),"")</f>
        <v>#REF!</v>
      </c>
      <c r="O34" s="244"/>
      <c r="P34" s="252" t="e">
        <f>IF(AND('Mapa final'!#REF!="Baja",'Mapa final'!#REF!="Menor"),CONCATENATE("R",'Mapa final'!#REF!),"")</f>
        <v>#REF!</v>
      </c>
      <c r="Q34" s="252"/>
      <c r="R34" s="252" t="e">
        <f>IF(AND('Mapa final'!#REF!="Baja",'Mapa final'!#REF!="Menor"),CONCATENATE("R",'Mapa final'!#REF!),"")</f>
        <v>#REF!</v>
      </c>
      <c r="S34" s="252"/>
      <c r="T34" s="252" t="e">
        <f>IF(AND('Mapa final'!#REF!="Baja",'Mapa final'!#REF!="Menor"),CONCATENATE("R",'Mapa final'!#REF!),"")</f>
        <v>#REF!</v>
      </c>
      <c r="U34" s="253"/>
      <c r="V34" s="251" t="e">
        <f>IF(AND('Mapa final'!#REF!="Baja",'Mapa final'!#REF!="Moderado"),CONCATENATE("R",'Mapa final'!#REF!),"")</f>
        <v>#REF!</v>
      </c>
      <c r="W34" s="252"/>
      <c r="X34" s="252" t="e">
        <f>IF(AND('Mapa final'!#REF!="Baja",'Mapa final'!#REF!="Moderado"),CONCATENATE("R",'Mapa final'!#REF!),"")</f>
        <v>#REF!</v>
      </c>
      <c r="Y34" s="252"/>
      <c r="Z34" s="252" t="e">
        <f>IF(AND('Mapa final'!#REF!="Baja",'Mapa final'!#REF!="Moderado"),CONCATENATE("R",'Mapa final'!#REF!),"")</f>
        <v>#REF!</v>
      </c>
      <c r="AA34" s="253"/>
      <c r="AB34" s="269" t="e">
        <f>IF(AND('Mapa final'!#REF!="Baja",'Mapa final'!#REF!="Mayor"),CONCATENATE("R",'Mapa final'!#REF!),"")</f>
        <v>#REF!</v>
      </c>
      <c r="AC34" s="270"/>
      <c r="AD34" s="271" t="e">
        <f>IF(AND('Mapa final'!#REF!="Baja",'Mapa final'!#REF!="Mayor"),CONCATENATE("R",'Mapa final'!#REF!),"")</f>
        <v>#REF!</v>
      </c>
      <c r="AE34" s="271"/>
      <c r="AF34" s="271" t="e">
        <f>IF(AND('Mapa final'!#REF!="Baja",'Mapa final'!#REF!="Mayor"),CONCATENATE("R",'Mapa final'!#REF!),"")</f>
        <v>#REF!</v>
      </c>
      <c r="AG34" s="272"/>
      <c r="AH34" s="260" t="e">
        <f>IF(AND('Mapa final'!#REF!="Baja",'Mapa final'!#REF!="Catastrófico"),CONCATENATE("R",'Mapa final'!#REF!),"")</f>
        <v>#REF!</v>
      </c>
      <c r="AI34" s="261"/>
      <c r="AJ34" s="261" t="e">
        <f>IF(AND('Mapa final'!#REF!="Baja",'Mapa final'!#REF!="Catastrófico"),CONCATENATE("R",'Mapa final'!#REF!),"")</f>
        <v>#REF!</v>
      </c>
      <c r="AK34" s="261"/>
      <c r="AL34" s="261" t="e">
        <f>IF(AND('Mapa final'!#REF!="Baja",'Mapa final'!#REF!="Catastrófico"),CONCATENATE("R",'Mapa final'!#REF!),"")</f>
        <v>#REF!</v>
      </c>
      <c r="AM34" s="262"/>
      <c r="AN34" s="70"/>
      <c r="AO34" s="323"/>
      <c r="AP34" s="324"/>
      <c r="AQ34" s="324"/>
      <c r="AR34" s="324"/>
      <c r="AS34" s="324"/>
      <c r="AT34" s="325"/>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row>
    <row r="35" spans="1:80" x14ac:dyDescent="0.25">
      <c r="A35" s="70"/>
      <c r="B35" s="291"/>
      <c r="C35" s="291"/>
      <c r="D35" s="292"/>
      <c r="E35" s="283"/>
      <c r="F35" s="284"/>
      <c r="G35" s="284"/>
      <c r="H35" s="284"/>
      <c r="I35" s="289"/>
      <c r="J35" s="242"/>
      <c r="K35" s="243"/>
      <c r="L35" s="243"/>
      <c r="M35" s="243"/>
      <c r="N35" s="243"/>
      <c r="O35" s="244"/>
      <c r="P35" s="252"/>
      <c r="Q35" s="252"/>
      <c r="R35" s="252"/>
      <c r="S35" s="252"/>
      <c r="T35" s="252"/>
      <c r="U35" s="253"/>
      <c r="V35" s="251"/>
      <c r="W35" s="252"/>
      <c r="X35" s="252"/>
      <c r="Y35" s="252"/>
      <c r="Z35" s="252"/>
      <c r="AA35" s="253"/>
      <c r="AB35" s="269"/>
      <c r="AC35" s="270"/>
      <c r="AD35" s="271"/>
      <c r="AE35" s="271"/>
      <c r="AF35" s="271"/>
      <c r="AG35" s="272"/>
      <c r="AH35" s="260"/>
      <c r="AI35" s="261"/>
      <c r="AJ35" s="261"/>
      <c r="AK35" s="261"/>
      <c r="AL35" s="261"/>
      <c r="AM35" s="262"/>
      <c r="AN35" s="70"/>
      <c r="AO35" s="323"/>
      <c r="AP35" s="324"/>
      <c r="AQ35" s="324"/>
      <c r="AR35" s="324"/>
      <c r="AS35" s="324"/>
      <c r="AT35" s="325"/>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row>
    <row r="36" spans="1:80" x14ac:dyDescent="0.25">
      <c r="A36" s="70"/>
      <c r="B36" s="291"/>
      <c r="C36" s="291"/>
      <c r="D36" s="292"/>
      <c r="E36" s="283"/>
      <c r="F36" s="284"/>
      <c r="G36" s="284"/>
      <c r="H36" s="284"/>
      <c r="I36" s="289"/>
      <c r="J36" s="242" t="e">
        <f>IF(AND('Mapa final'!#REF!="Baja",'Mapa final'!#REF!="Leve"),CONCATENATE("R",'Mapa final'!#REF!),"")</f>
        <v>#REF!</v>
      </c>
      <c r="K36" s="243"/>
      <c r="L36" s="243" t="e">
        <f>IF(AND('Mapa final'!#REF!="Baja",'Mapa final'!#REF!="Leve"),CONCATENATE("R",'Mapa final'!#REF!),"")</f>
        <v>#REF!</v>
      </c>
      <c r="M36" s="243"/>
      <c r="N36" s="243" t="e">
        <f>IF(AND('Mapa final'!#REF!="Baja",'Mapa final'!#REF!="Leve"),CONCATENATE("R",'Mapa final'!#REF!),"")</f>
        <v>#REF!</v>
      </c>
      <c r="O36" s="244"/>
      <c r="P36" s="252" t="e">
        <f>IF(AND('Mapa final'!#REF!="Baja",'Mapa final'!#REF!="Menor"),CONCATENATE("R",'Mapa final'!#REF!),"")</f>
        <v>#REF!</v>
      </c>
      <c r="Q36" s="252"/>
      <c r="R36" s="252" t="e">
        <f>IF(AND('Mapa final'!#REF!="Baja",'Mapa final'!#REF!="Menor"),CONCATENATE("R",'Mapa final'!#REF!),"")</f>
        <v>#REF!</v>
      </c>
      <c r="S36" s="252"/>
      <c r="T36" s="252" t="e">
        <f>IF(AND('Mapa final'!#REF!="Baja",'Mapa final'!#REF!="Menor"),CONCATENATE("R",'Mapa final'!#REF!),"")</f>
        <v>#REF!</v>
      </c>
      <c r="U36" s="253"/>
      <c r="V36" s="251" t="e">
        <f>IF(AND('Mapa final'!#REF!="Baja",'Mapa final'!#REF!="Moderado"),CONCATENATE("R",'Mapa final'!#REF!),"")</f>
        <v>#REF!</v>
      </c>
      <c r="W36" s="252"/>
      <c r="X36" s="252" t="e">
        <f>IF(AND('Mapa final'!#REF!="Baja",'Mapa final'!#REF!="Moderado"),CONCATENATE("R",'Mapa final'!#REF!),"")</f>
        <v>#REF!</v>
      </c>
      <c r="Y36" s="252"/>
      <c r="Z36" s="252" t="e">
        <f>IF(AND('Mapa final'!#REF!="Baja",'Mapa final'!#REF!="Moderado"),CONCATENATE("R",'Mapa final'!#REF!),"")</f>
        <v>#REF!</v>
      </c>
      <c r="AA36" s="253"/>
      <c r="AB36" s="269" t="e">
        <f>IF(AND('Mapa final'!#REF!="Baja",'Mapa final'!#REF!="Mayor"),CONCATENATE("R",'Mapa final'!#REF!),"")</f>
        <v>#REF!</v>
      </c>
      <c r="AC36" s="270"/>
      <c r="AD36" s="271" t="e">
        <f>IF(AND('Mapa final'!#REF!="Baja",'Mapa final'!#REF!="Mayor"),CONCATENATE("R",'Mapa final'!#REF!),"")</f>
        <v>#REF!</v>
      </c>
      <c r="AE36" s="271"/>
      <c r="AF36" s="271" t="e">
        <f>IF(AND('Mapa final'!#REF!="Baja",'Mapa final'!#REF!="Mayor"),CONCATENATE("R",'Mapa final'!#REF!),"")</f>
        <v>#REF!</v>
      </c>
      <c r="AG36" s="272"/>
      <c r="AH36" s="260" t="e">
        <f>IF(AND('Mapa final'!#REF!="Baja",'Mapa final'!#REF!="Catastrófico"),CONCATENATE("R",'Mapa final'!#REF!),"")</f>
        <v>#REF!</v>
      </c>
      <c r="AI36" s="261"/>
      <c r="AJ36" s="261" t="e">
        <f>IF(AND('Mapa final'!#REF!="Baja",'Mapa final'!#REF!="Catastrófico"),CONCATENATE("R",'Mapa final'!#REF!),"")</f>
        <v>#REF!</v>
      </c>
      <c r="AK36" s="261"/>
      <c r="AL36" s="261" t="e">
        <f>IF(AND('Mapa final'!#REF!="Baja",'Mapa final'!#REF!="Catastrófico"),CONCATENATE("R",'Mapa final'!#REF!),"")</f>
        <v>#REF!</v>
      </c>
      <c r="AM36" s="262"/>
      <c r="AN36" s="70"/>
      <c r="AO36" s="323"/>
      <c r="AP36" s="324"/>
      <c r="AQ36" s="324"/>
      <c r="AR36" s="324"/>
      <c r="AS36" s="324"/>
      <c r="AT36" s="325"/>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row>
    <row r="37" spans="1:80" ht="15.75" thickBot="1" x14ac:dyDescent="0.3">
      <c r="A37" s="70"/>
      <c r="B37" s="291"/>
      <c r="C37" s="291"/>
      <c r="D37" s="292"/>
      <c r="E37" s="286"/>
      <c r="F37" s="287"/>
      <c r="G37" s="287"/>
      <c r="H37" s="287"/>
      <c r="I37" s="287"/>
      <c r="J37" s="245"/>
      <c r="K37" s="246"/>
      <c r="L37" s="246"/>
      <c r="M37" s="246"/>
      <c r="N37" s="246"/>
      <c r="O37" s="247"/>
      <c r="P37" s="255"/>
      <c r="Q37" s="255"/>
      <c r="R37" s="255"/>
      <c r="S37" s="255"/>
      <c r="T37" s="255"/>
      <c r="U37" s="256"/>
      <c r="V37" s="254"/>
      <c r="W37" s="255"/>
      <c r="X37" s="255"/>
      <c r="Y37" s="255"/>
      <c r="Z37" s="255"/>
      <c r="AA37" s="256"/>
      <c r="AB37" s="273"/>
      <c r="AC37" s="274"/>
      <c r="AD37" s="274"/>
      <c r="AE37" s="274"/>
      <c r="AF37" s="274"/>
      <c r="AG37" s="275"/>
      <c r="AH37" s="263"/>
      <c r="AI37" s="264"/>
      <c r="AJ37" s="264"/>
      <c r="AK37" s="264"/>
      <c r="AL37" s="264"/>
      <c r="AM37" s="265"/>
      <c r="AN37" s="70"/>
      <c r="AO37" s="326"/>
      <c r="AP37" s="327"/>
      <c r="AQ37" s="327"/>
      <c r="AR37" s="327"/>
      <c r="AS37" s="327"/>
      <c r="AT37" s="328"/>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row>
    <row r="38" spans="1:80" x14ac:dyDescent="0.25">
      <c r="A38" s="70"/>
      <c r="B38" s="291"/>
      <c r="C38" s="291"/>
      <c r="D38" s="292"/>
      <c r="E38" s="280" t="s">
        <v>109</v>
      </c>
      <c r="F38" s="281"/>
      <c r="G38" s="281"/>
      <c r="H38" s="281"/>
      <c r="I38" s="282"/>
      <c r="J38" s="248" t="str">
        <f ca="1">IF(AND('Mapa final'!$J$9="Muy Baja",'Mapa final'!$N$9="Leve"),CONCATENATE("R",'Mapa final'!$A$9),"")</f>
        <v/>
      </c>
      <c r="K38" s="249"/>
      <c r="L38" s="249" t="e">
        <f>IF(AND('Mapa final'!#REF!="Muy Baja",'Mapa final'!#REF!="Leve"),CONCATENATE("R",'Mapa final'!#REF!),"")</f>
        <v>#REF!</v>
      </c>
      <c r="M38" s="249"/>
      <c r="N38" s="249" t="e">
        <f>IF(AND('Mapa final'!#REF!="Muy Baja",'Mapa final'!#REF!="Leve"),CONCATENATE("R",'Mapa final'!#REF!),"")</f>
        <v>#REF!</v>
      </c>
      <c r="O38" s="250"/>
      <c r="P38" s="248" t="str">
        <f ca="1">IF(AND('Mapa final'!$J$9="Muy Baja",'Mapa final'!$N$9="Menor"),CONCATENATE("R",'Mapa final'!$A$9),"")</f>
        <v/>
      </c>
      <c r="Q38" s="249"/>
      <c r="R38" s="249" t="e">
        <f>IF(AND('Mapa final'!#REF!="Muy Baja",'Mapa final'!#REF!="Menor"),CONCATENATE("R",'Mapa final'!#REF!),"")</f>
        <v>#REF!</v>
      </c>
      <c r="S38" s="249"/>
      <c r="T38" s="249" t="e">
        <f>IF(AND('Mapa final'!#REF!="Muy Baja",'Mapa final'!#REF!="Menor"),CONCATENATE("R",'Mapa final'!#REF!),"")</f>
        <v>#REF!</v>
      </c>
      <c r="U38" s="250"/>
      <c r="V38" s="257" t="str">
        <f ca="1">IF(AND('Mapa final'!$J$9="Muy Baja",'Mapa final'!$N$9="Moderado"),CONCATENATE("R",'Mapa final'!$A$9),"")</f>
        <v/>
      </c>
      <c r="W38" s="258"/>
      <c r="X38" s="258" t="e">
        <f>IF(AND('Mapa final'!#REF!="Muy Baja",'Mapa final'!#REF!="Moderado"),CONCATENATE("R",'Mapa final'!#REF!),"")</f>
        <v>#REF!</v>
      </c>
      <c r="Y38" s="258"/>
      <c r="Z38" s="258" t="e">
        <f>IF(AND('Mapa final'!#REF!="Muy Baja",'Mapa final'!#REF!="Moderado"),CONCATENATE("R",'Mapa final'!#REF!),"")</f>
        <v>#REF!</v>
      </c>
      <c r="AA38" s="259"/>
      <c r="AB38" s="276" t="str">
        <f ca="1">IF(AND('Mapa final'!$J$9="Muy Baja",'Mapa final'!$N$9="Mayor"),CONCATENATE("R",'Mapa final'!$A$9),"")</f>
        <v/>
      </c>
      <c r="AC38" s="277"/>
      <c r="AD38" s="277" t="e">
        <f>IF(AND('Mapa final'!#REF!="Muy Baja",'Mapa final'!#REF!="Mayor"),CONCATENATE("R",'Mapa final'!#REF!),"")</f>
        <v>#REF!</v>
      </c>
      <c r="AE38" s="277"/>
      <c r="AF38" s="277" t="e">
        <f>IF(AND('Mapa final'!#REF!="Muy Baja",'Mapa final'!#REF!="Mayor"),CONCATENATE("R",'Mapa final'!#REF!),"")</f>
        <v>#REF!</v>
      </c>
      <c r="AG38" s="278"/>
      <c r="AH38" s="266" t="str">
        <f ca="1">IF(AND('Mapa final'!$J$9="Muy Baja",'Mapa final'!$N$9="Catastrófico"),CONCATENATE("R",'Mapa final'!$A$9),"")</f>
        <v/>
      </c>
      <c r="AI38" s="267"/>
      <c r="AJ38" s="267" t="e">
        <f>IF(AND('Mapa final'!#REF!="Muy Baja",'Mapa final'!#REF!="Catastrófico"),CONCATENATE("R",'Mapa final'!#REF!),"")</f>
        <v>#REF!</v>
      </c>
      <c r="AK38" s="267"/>
      <c r="AL38" s="267" t="e">
        <f>IF(AND('Mapa final'!#REF!="Muy Baja",'Mapa final'!#REF!="Catastrófico"),CONCATENATE("R",'Mapa final'!#REF!),"")</f>
        <v>#REF!</v>
      </c>
      <c r="AM38" s="268"/>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row>
    <row r="39" spans="1:80" x14ac:dyDescent="0.25">
      <c r="A39" s="70"/>
      <c r="B39" s="291"/>
      <c r="C39" s="291"/>
      <c r="D39" s="292"/>
      <c r="E39" s="283"/>
      <c r="F39" s="284"/>
      <c r="G39" s="284"/>
      <c r="H39" s="284"/>
      <c r="I39" s="285"/>
      <c r="J39" s="242"/>
      <c r="K39" s="243"/>
      <c r="L39" s="243"/>
      <c r="M39" s="243"/>
      <c r="N39" s="243"/>
      <c r="O39" s="244"/>
      <c r="P39" s="242"/>
      <c r="Q39" s="243"/>
      <c r="R39" s="243"/>
      <c r="S39" s="243"/>
      <c r="T39" s="243"/>
      <c r="U39" s="244"/>
      <c r="V39" s="251"/>
      <c r="W39" s="252"/>
      <c r="X39" s="252"/>
      <c r="Y39" s="252"/>
      <c r="Z39" s="252"/>
      <c r="AA39" s="253"/>
      <c r="AB39" s="269"/>
      <c r="AC39" s="270"/>
      <c r="AD39" s="270"/>
      <c r="AE39" s="270"/>
      <c r="AF39" s="270"/>
      <c r="AG39" s="272"/>
      <c r="AH39" s="260"/>
      <c r="AI39" s="261"/>
      <c r="AJ39" s="261"/>
      <c r="AK39" s="261"/>
      <c r="AL39" s="261"/>
      <c r="AM39" s="262"/>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row>
    <row r="40" spans="1:80" x14ac:dyDescent="0.25">
      <c r="A40" s="70"/>
      <c r="B40" s="291"/>
      <c r="C40" s="291"/>
      <c r="D40" s="292"/>
      <c r="E40" s="283"/>
      <c r="F40" s="284"/>
      <c r="G40" s="284"/>
      <c r="H40" s="284"/>
      <c r="I40" s="285"/>
      <c r="J40" s="242" t="e">
        <f>IF(AND('Mapa final'!#REF!="Muy Baja",'Mapa final'!#REF!="Leve"),CONCATENATE("R",'Mapa final'!#REF!),"")</f>
        <v>#REF!</v>
      </c>
      <c r="K40" s="243"/>
      <c r="L40" s="243" t="e">
        <f>IF(AND('Mapa final'!#REF!="Muy Baja",'Mapa final'!#REF!="Leve"),CONCATENATE("R",'Mapa final'!#REF!),"")</f>
        <v>#REF!</v>
      </c>
      <c r="M40" s="243"/>
      <c r="N40" s="243" t="e">
        <f>IF(AND('Mapa final'!#REF!="Muy Baja",'Mapa final'!#REF!="Leve"),CONCATENATE("R",'Mapa final'!#REF!),"")</f>
        <v>#REF!</v>
      </c>
      <c r="O40" s="244"/>
      <c r="P40" s="242" t="e">
        <f>IF(AND('Mapa final'!#REF!="Muy Baja",'Mapa final'!#REF!="Menor"),CONCATENATE("R",'Mapa final'!#REF!),"")</f>
        <v>#REF!</v>
      </c>
      <c r="Q40" s="243"/>
      <c r="R40" s="243" t="e">
        <f>IF(AND('Mapa final'!#REF!="Muy Baja",'Mapa final'!#REF!="Menor"),CONCATENATE("R",'Mapa final'!#REF!),"")</f>
        <v>#REF!</v>
      </c>
      <c r="S40" s="243"/>
      <c r="T40" s="243" t="e">
        <f>IF(AND('Mapa final'!#REF!="Muy Baja",'Mapa final'!#REF!="Menor"),CONCATENATE("R",'Mapa final'!#REF!),"")</f>
        <v>#REF!</v>
      </c>
      <c r="U40" s="244"/>
      <c r="V40" s="251" t="e">
        <f>IF(AND('Mapa final'!#REF!="Muy Baja",'Mapa final'!#REF!="Moderado"),CONCATENATE("R",'Mapa final'!#REF!),"")</f>
        <v>#REF!</v>
      </c>
      <c r="W40" s="252"/>
      <c r="X40" s="252" t="e">
        <f>IF(AND('Mapa final'!#REF!="Muy Baja",'Mapa final'!#REF!="Moderado"),CONCATENATE("R",'Mapa final'!#REF!),"")</f>
        <v>#REF!</v>
      </c>
      <c r="Y40" s="252"/>
      <c r="Z40" s="252" t="e">
        <f>IF(AND('Mapa final'!#REF!="Muy Baja",'Mapa final'!#REF!="Moderado"),CONCATENATE("R",'Mapa final'!#REF!),"")</f>
        <v>#REF!</v>
      </c>
      <c r="AA40" s="253"/>
      <c r="AB40" s="269" t="e">
        <f>IF(AND('Mapa final'!#REF!="Muy Baja",'Mapa final'!#REF!="Mayor"),CONCATENATE("R",'Mapa final'!#REF!),"")</f>
        <v>#REF!</v>
      </c>
      <c r="AC40" s="270"/>
      <c r="AD40" s="271" t="e">
        <f>IF(AND('Mapa final'!#REF!="Muy Baja",'Mapa final'!#REF!="Mayor"),CONCATENATE("R",'Mapa final'!#REF!),"")</f>
        <v>#REF!</v>
      </c>
      <c r="AE40" s="271"/>
      <c r="AF40" s="271" t="e">
        <f>IF(AND('Mapa final'!#REF!="Muy Baja",'Mapa final'!#REF!="Mayor"),CONCATENATE("R",'Mapa final'!#REF!),"")</f>
        <v>#REF!</v>
      </c>
      <c r="AG40" s="272"/>
      <c r="AH40" s="260" t="e">
        <f>IF(AND('Mapa final'!#REF!="Muy Baja",'Mapa final'!#REF!="Catastrófico"),CONCATENATE("R",'Mapa final'!#REF!),"")</f>
        <v>#REF!</v>
      </c>
      <c r="AI40" s="261"/>
      <c r="AJ40" s="261" t="e">
        <f>IF(AND('Mapa final'!#REF!="Muy Baja",'Mapa final'!#REF!="Catastrófico"),CONCATENATE("R",'Mapa final'!#REF!),"")</f>
        <v>#REF!</v>
      </c>
      <c r="AK40" s="261"/>
      <c r="AL40" s="261" t="e">
        <f>IF(AND('Mapa final'!#REF!="Muy Baja",'Mapa final'!#REF!="Catastrófico"),CONCATENATE("R",'Mapa final'!#REF!),"")</f>
        <v>#REF!</v>
      </c>
      <c r="AM40" s="262"/>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row>
    <row r="41" spans="1:80" x14ac:dyDescent="0.25">
      <c r="A41" s="70"/>
      <c r="B41" s="291"/>
      <c r="C41" s="291"/>
      <c r="D41" s="292"/>
      <c r="E41" s="283"/>
      <c r="F41" s="284"/>
      <c r="G41" s="284"/>
      <c r="H41" s="284"/>
      <c r="I41" s="285"/>
      <c r="J41" s="242"/>
      <c r="K41" s="243"/>
      <c r="L41" s="243"/>
      <c r="M41" s="243"/>
      <c r="N41" s="243"/>
      <c r="O41" s="244"/>
      <c r="P41" s="242"/>
      <c r="Q41" s="243"/>
      <c r="R41" s="243"/>
      <c r="S41" s="243"/>
      <c r="T41" s="243"/>
      <c r="U41" s="244"/>
      <c r="V41" s="251"/>
      <c r="W41" s="252"/>
      <c r="X41" s="252"/>
      <c r="Y41" s="252"/>
      <c r="Z41" s="252"/>
      <c r="AA41" s="253"/>
      <c r="AB41" s="269"/>
      <c r="AC41" s="270"/>
      <c r="AD41" s="271"/>
      <c r="AE41" s="271"/>
      <c r="AF41" s="271"/>
      <c r="AG41" s="272"/>
      <c r="AH41" s="260"/>
      <c r="AI41" s="261"/>
      <c r="AJ41" s="261"/>
      <c r="AK41" s="261"/>
      <c r="AL41" s="261"/>
      <c r="AM41" s="262"/>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row>
    <row r="42" spans="1:80" x14ac:dyDescent="0.25">
      <c r="A42" s="70"/>
      <c r="B42" s="291"/>
      <c r="C42" s="291"/>
      <c r="D42" s="292"/>
      <c r="E42" s="283"/>
      <c r="F42" s="284"/>
      <c r="G42" s="284"/>
      <c r="H42" s="284"/>
      <c r="I42" s="285"/>
      <c r="J42" s="242" t="e">
        <f>IF(AND('Mapa final'!#REF!="Muy Baja",'Mapa final'!#REF!="Leve"),CONCATENATE("R",'Mapa final'!#REF!),"")</f>
        <v>#REF!</v>
      </c>
      <c r="K42" s="243"/>
      <c r="L42" s="243" t="e">
        <f>IF(AND('Mapa final'!#REF!="Muy Baja",'Mapa final'!#REF!="Leve"),CONCATENATE("R",'Mapa final'!#REF!),"")</f>
        <v>#REF!</v>
      </c>
      <c r="M42" s="243"/>
      <c r="N42" s="243" t="e">
        <f>IF(AND('Mapa final'!#REF!="Muy Baja",'Mapa final'!#REF!="Leve"),CONCATENATE("R",'Mapa final'!#REF!),"")</f>
        <v>#REF!</v>
      </c>
      <c r="O42" s="244"/>
      <c r="P42" s="242" t="e">
        <f>IF(AND('Mapa final'!#REF!="Muy Baja",'Mapa final'!#REF!="Menor"),CONCATENATE("R",'Mapa final'!#REF!),"")</f>
        <v>#REF!</v>
      </c>
      <c r="Q42" s="243"/>
      <c r="R42" s="243" t="e">
        <f>IF(AND('Mapa final'!#REF!="Muy Baja",'Mapa final'!#REF!="Menor"),CONCATENATE("R",'Mapa final'!#REF!),"")</f>
        <v>#REF!</v>
      </c>
      <c r="S42" s="243"/>
      <c r="T42" s="243" t="e">
        <f>IF(AND('Mapa final'!#REF!="Muy Baja",'Mapa final'!#REF!="Menor"),CONCATENATE("R",'Mapa final'!#REF!),"")</f>
        <v>#REF!</v>
      </c>
      <c r="U42" s="244"/>
      <c r="V42" s="251" t="e">
        <f>IF(AND('Mapa final'!#REF!="Muy Baja",'Mapa final'!#REF!="Moderado"),CONCATENATE("R",'Mapa final'!#REF!),"")</f>
        <v>#REF!</v>
      </c>
      <c r="W42" s="252"/>
      <c r="X42" s="252" t="e">
        <f>IF(AND('Mapa final'!#REF!="Muy Baja",'Mapa final'!#REF!="Moderado"),CONCATENATE("R",'Mapa final'!#REF!),"")</f>
        <v>#REF!</v>
      </c>
      <c r="Y42" s="252"/>
      <c r="Z42" s="252" t="e">
        <f>IF(AND('Mapa final'!#REF!="Muy Baja",'Mapa final'!#REF!="Moderado"),CONCATENATE("R",'Mapa final'!#REF!),"")</f>
        <v>#REF!</v>
      </c>
      <c r="AA42" s="253"/>
      <c r="AB42" s="269" t="e">
        <f>IF(AND('Mapa final'!#REF!="Muy Baja",'Mapa final'!#REF!="Mayor"),CONCATENATE("R",'Mapa final'!#REF!),"")</f>
        <v>#REF!</v>
      </c>
      <c r="AC42" s="270"/>
      <c r="AD42" s="271" t="e">
        <f>IF(AND('Mapa final'!#REF!="Muy Baja",'Mapa final'!#REF!="Mayor"),CONCATENATE("R",'Mapa final'!#REF!),"")</f>
        <v>#REF!</v>
      </c>
      <c r="AE42" s="271"/>
      <c r="AF42" s="271" t="e">
        <f>IF(AND('Mapa final'!#REF!="Muy Baja",'Mapa final'!#REF!="Mayor"),CONCATENATE("R",'Mapa final'!#REF!),"")</f>
        <v>#REF!</v>
      </c>
      <c r="AG42" s="272"/>
      <c r="AH42" s="260" t="e">
        <f>IF(AND('Mapa final'!#REF!="Muy Baja",'Mapa final'!#REF!="Catastrófico"),CONCATENATE("R",'Mapa final'!#REF!),"")</f>
        <v>#REF!</v>
      </c>
      <c r="AI42" s="261"/>
      <c r="AJ42" s="261" t="e">
        <f>IF(AND('Mapa final'!#REF!="Muy Baja",'Mapa final'!#REF!="Catastrófico"),CONCATENATE("R",'Mapa final'!#REF!),"")</f>
        <v>#REF!</v>
      </c>
      <c r="AK42" s="261"/>
      <c r="AL42" s="261" t="e">
        <f>IF(AND('Mapa final'!#REF!="Muy Baja",'Mapa final'!#REF!="Catastrófico"),CONCATENATE("R",'Mapa final'!#REF!),"")</f>
        <v>#REF!</v>
      </c>
      <c r="AM42" s="262"/>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row>
    <row r="43" spans="1:80" x14ac:dyDescent="0.25">
      <c r="A43" s="70"/>
      <c r="B43" s="291"/>
      <c r="C43" s="291"/>
      <c r="D43" s="292"/>
      <c r="E43" s="283"/>
      <c r="F43" s="284"/>
      <c r="G43" s="284"/>
      <c r="H43" s="284"/>
      <c r="I43" s="285"/>
      <c r="J43" s="242"/>
      <c r="K43" s="243"/>
      <c r="L43" s="243"/>
      <c r="M43" s="243"/>
      <c r="N43" s="243"/>
      <c r="O43" s="244"/>
      <c r="P43" s="242"/>
      <c r="Q43" s="243"/>
      <c r="R43" s="243"/>
      <c r="S43" s="243"/>
      <c r="T43" s="243"/>
      <c r="U43" s="244"/>
      <c r="V43" s="251"/>
      <c r="W43" s="252"/>
      <c r="X43" s="252"/>
      <c r="Y43" s="252"/>
      <c r="Z43" s="252"/>
      <c r="AA43" s="253"/>
      <c r="AB43" s="269"/>
      <c r="AC43" s="270"/>
      <c r="AD43" s="271"/>
      <c r="AE43" s="271"/>
      <c r="AF43" s="271"/>
      <c r="AG43" s="272"/>
      <c r="AH43" s="260"/>
      <c r="AI43" s="261"/>
      <c r="AJ43" s="261"/>
      <c r="AK43" s="261"/>
      <c r="AL43" s="261"/>
      <c r="AM43" s="262"/>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row>
    <row r="44" spans="1:80" x14ac:dyDescent="0.25">
      <c r="A44" s="70"/>
      <c r="B44" s="291"/>
      <c r="C44" s="291"/>
      <c r="D44" s="292"/>
      <c r="E44" s="283"/>
      <c r="F44" s="284"/>
      <c r="G44" s="284"/>
      <c r="H44" s="284"/>
      <c r="I44" s="285"/>
      <c r="J44" s="242" t="e">
        <f>IF(AND('Mapa final'!#REF!="Muy Baja",'Mapa final'!#REF!="Leve"),CONCATENATE("R",'Mapa final'!#REF!),"")</f>
        <v>#REF!</v>
      </c>
      <c r="K44" s="243"/>
      <c r="L44" s="243" t="e">
        <f>IF(AND('Mapa final'!#REF!="Muy Baja",'Mapa final'!#REF!="Leve"),CONCATENATE("R",'Mapa final'!#REF!),"")</f>
        <v>#REF!</v>
      </c>
      <c r="M44" s="243"/>
      <c r="N44" s="243" t="e">
        <f>IF(AND('Mapa final'!#REF!="Muy Baja",'Mapa final'!#REF!="Leve"),CONCATENATE("R",'Mapa final'!#REF!),"")</f>
        <v>#REF!</v>
      </c>
      <c r="O44" s="244"/>
      <c r="P44" s="242" t="e">
        <f>IF(AND('Mapa final'!#REF!="Muy Baja",'Mapa final'!#REF!="Menor"),CONCATENATE("R",'Mapa final'!#REF!),"")</f>
        <v>#REF!</v>
      </c>
      <c r="Q44" s="243"/>
      <c r="R44" s="243" t="e">
        <f>IF(AND('Mapa final'!#REF!="Muy Baja",'Mapa final'!#REF!="Menor"),CONCATENATE("R",'Mapa final'!#REF!),"")</f>
        <v>#REF!</v>
      </c>
      <c r="S44" s="243"/>
      <c r="T44" s="243" t="e">
        <f>IF(AND('Mapa final'!#REF!="Muy Baja",'Mapa final'!#REF!="Menor"),CONCATENATE("R",'Mapa final'!#REF!),"")</f>
        <v>#REF!</v>
      </c>
      <c r="U44" s="244"/>
      <c r="V44" s="251" t="e">
        <f>IF(AND('Mapa final'!#REF!="Muy Baja",'Mapa final'!#REF!="Moderado"),CONCATENATE("R",'Mapa final'!#REF!),"")</f>
        <v>#REF!</v>
      </c>
      <c r="W44" s="252"/>
      <c r="X44" s="252" t="e">
        <f>IF(AND('Mapa final'!#REF!="Muy Baja",'Mapa final'!#REF!="Moderado"),CONCATENATE("R",'Mapa final'!#REF!),"")</f>
        <v>#REF!</v>
      </c>
      <c r="Y44" s="252"/>
      <c r="Z44" s="252" t="e">
        <f>IF(AND('Mapa final'!#REF!="Muy Baja",'Mapa final'!#REF!="Moderado"),CONCATENATE("R",'Mapa final'!#REF!),"")</f>
        <v>#REF!</v>
      </c>
      <c r="AA44" s="253"/>
      <c r="AB44" s="269" t="e">
        <f>IF(AND('Mapa final'!#REF!="Muy Baja",'Mapa final'!#REF!="Mayor"),CONCATENATE("R",'Mapa final'!#REF!),"")</f>
        <v>#REF!</v>
      </c>
      <c r="AC44" s="270"/>
      <c r="AD44" s="271" t="e">
        <f>IF(AND('Mapa final'!#REF!="Muy Baja",'Mapa final'!#REF!="Mayor"),CONCATENATE("R",'Mapa final'!#REF!),"")</f>
        <v>#REF!</v>
      </c>
      <c r="AE44" s="271"/>
      <c r="AF44" s="271" t="e">
        <f>IF(AND('Mapa final'!#REF!="Muy Baja",'Mapa final'!#REF!="Mayor"),CONCATENATE("R",'Mapa final'!#REF!),"")</f>
        <v>#REF!</v>
      </c>
      <c r="AG44" s="272"/>
      <c r="AH44" s="260" t="e">
        <f>IF(AND('Mapa final'!#REF!="Muy Baja",'Mapa final'!#REF!="Catastrófico"),CONCATENATE("R",'Mapa final'!#REF!),"")</f>
        <v>#REF!</v>
      </c>
      <c r="AI44" s="261"/>
      <c r="AJ44" s="261" t="e">
        <f>IF(AND('Mapa final'!#REF!="Muy Baja",'Mapa final'!#REF!="Catastrófico"),CONCATENATE("R",'Mapa final'!#REF!),"")</f>
        <v>#REF!</v>
      </c>
      <c r="AK44" s="261"/>
      <c r="AL44" s="261" t="e">
        <f>IF(AND('Mapa final'!#REF!="Muy Baja",'Mapa final'!#REF!="Catastrófico"),CONCATENATE("R",'Mapa final'!#REF!),"")</f>
        <v>#REF!</v>
      </c>
      <c r="AM44" s="262"/>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row>
    <row r="45" spans="1:80" ht="15.75" thickBot="1" x14ac:dyDescent="0.3">
      <c r="A45" s="70"/>
      <c r="B45" s="291"/>
      <c r="C45" s="291"/>
      <c r="D45" s="292"/>
      <c r="E45" s="286"/>
      <c r="F45" s="287"/>
      <c r="G45" s="287"/>
      <c r="H45" s="287"/>
      <c r="I45" s="288"/>
      <c r="J45" s="245"/>
      <c r="K45" s="246"/>
      <c r="L45" s="246"/>
      <c r="M45" s="246"/>
      <c r="N45" s="246"/>
      <c r="O45" s="247"/>
      <c r="P45" s="245"/>
      <c r="Q45" s="246"/>
      <c r="R45" s="246"/>
      <c r="S45" s="246"/>
      <c r="T45" s="246"/>
      <c r="U45" s="247"/>
      <c r="V45" s="254"/>
      <c r="W45" s="255"/>
      <c r="X45" s="255"/>
      <c r="Y45" s="255"/>
      <c r="Z45" s="255"/>
      <c r="AA45" s="256"/>
      <c r="AB45" s="273"/>
      <c r="AC45" s="274"/>
      <c r="AD45" s="274"/>
      <c r="AE45" s="274"/>
      <c r="AF45" s="274"/>
      <c r="AG45" s="275"/>
      <c r="AH45" s="263"/>
      <c r="AI45" s="264"/>
      <c r="AJ45" s="264"/>
      <c r="AK45" s="264"/>
      <c r="AL45" s="264"/>
      <c r="AM45" s="265"/>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row>
    <row r="46" spans="1:80" x14ac:dyDescent="0.25">
      <c r="A46" s="70"/>
      <c r="B46" s="70"/>
      <c r="C46" s="70"/>
      <c r="D46" s="70"/>
      <c r="E46" s="70"/>
      <c r="F46" s="70"/>
      <c r="G46" s="70"/>
      <c r="H46" s="70"/>
      <c r="I46" s="70"/>
      <c r="J46" s="280" t="s">
        <v>108</v>
      </c>
      <c r="K46" s="281"/>
      <c r="L46" s="281"/>
      <c r="M46" s="281"/>
      <c r="N46" s="281"/>
      <c r="O46" s="282"/>
      <c r="P46" s="280" t="s">
        <v>107</v>
      </c>
      <c r="Q46" s="281"/>
      <c r="R46" s="281"/>
      <c r="S46" s="281"/>
      <c r="T46" s="281"/>
      <c r="U46" s="282"/>
      <c r="V46" s="280" t="s">
        <v>106</v>
      </c>
      <c r="W46" s="281"/>
      <c r="X46" s="281"/>
      <c r="Y46" s="281"/>
      <c r="Z46" s="281"/>
      <c r="AA46" s="282"/>
      <c r="AB46" s="280" t="s">
        <v>105</v>
      </c>
      <c r="AC46" s="290"/>
      <c r="AD46" s="281"/>
      <c r="AE46" s="281"/>
      <c r="AF46" s="281"/>
      <c r="AG46" s="282"/>
      <c r="AH46" s="280" t="s">
        <v>104</v>
      </c>
      <c r="AI46" s="281"/>
      <c r="AJ46" s="281"/>
      <c r="AK46" s="281"/>
      <c r="AL46" s="281"/>
      <c r="AM46" s="282"/>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x14ac:dyDescent="0.25">
      <c r="A47" s="70"/>
      <c r="B47" s="70"/>
      <c r="C47" s="70"/>
      <c r="D47" s="70"/>
      <c r="E47" s="70"/>
      <c r="F47" s="70"/>
      <c r="G47" s="70"/>
      <c r="H47" s="70"/>
      <c r="I47" s="70"/>
      <c r="J47" s="283"/>
      <c r="K47" s="284"/>
      <c r="L47" s="284"/>
      <c r="M47" s="284"/>
      <c r="N47" s="284"/>
      <c r="O47" s="285"/>
      <c r="P47" s="283"/>
      <c r="Q47" s="284"/>
      <c r="R47" s="284"/>
      <c r="S47" s="284"/>
      <c r="T47" s="284"/>
      <c r="U47" s="285"/>
      <c r="V47" s="283"/>
      <c r="W47" s="284"/>
      <c r="X47" s="284"/>
      <c r="Y47" s="284"/>
      <c r="Z47" s="284"/>
      <c r="AA47" s="285"/>
      <c r="AB47" s="283"/>
      <c r="AC47" s="284"/>
      <c r="AD47" s="284"/>
      <c r="AE47" s="284"/>
      <c r="AF47" s="284"/>
      <c r="AG47" s="285"/>
      <c r="AH47" s="283"/>
      <c r="AI47" s="284"/>
      <c r="AJ47" s="284"/>
      <c r="AK47" s="284"/>
      <c r="AL47" s="284"/>
      <c r="AM47" s="285"/>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x14ac:dyDescent="0.25">
      <c r="A48" s="70"/>
      <c r="B48" s="70"/>
      <c r="C48" s="70"/>
      <c r="D48" s="70"/>
      <c r="E48" s="70"/>
      <c r="F48" s="70"/>
      <c r="G48" s="70"/>
      <c r="H48" s="70"/>
      <c r="I48" s="70"/>
      <c r="J48" s="283"/>
      <c r="K48" s="284"/>
      <c r="L48" s="284"/>
      <c r="M48" s="284"/>
      <c r="N48" s="284"/>
      <c r="O48" s="285"/>
      <c r="P48" s="283"/>
      <c r="Q48" s="284"/>
      <c r="R48" s="284"/>
      <c r="S48" s="284"/>
      <c r="T48" s="284"/>
      <c r="U48" s="285"/>
      <c r="V48" s="283"/>
      <c r="W48" s="284"/>
      <c r="X48" s="284"/>
      <c r="Y48" s="284"/>
      <c r="Z48" s="284"/>
      <c r="AA48" s="285"/>
      <c r="AB48" s="283"/>
      <c r="AC48" s="284"/>
      <c r="AD48" s="284"/>
      <c r="AE48" s="284"/>
      <c r="AF48" s="284"/>
      <c r="AG48" s="285"/>
      <c r="AH48" s="283"/>
      <c r="AI48" s="284"/>
      <c r="AJ48" s="284"/>
      <c r="AK48" s="284"/>
      <c r="AL48" s="284"/>
      <c r="AM48" s="285"/>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x14ac:dyDescent="0.25">
      <c r="A49" s="70"/>
      <c r="B49" s="70"/>
      <c r="C49" s="70"/>
      <c r="D49" s="70"/>
      <c r="E49" s="70"/>
      <c r="F49" s="70"/>
      <c r="G49" s="70"/>
      <c r="H49" s="70"/>
      <c r="I49" s="70"/>
      <c r="J49" s="283"/>
      <c r="K49" s="284"/>
      <c r="L49" s="284"/>
      <c r="M49" s="284"/>
      <c r="N49" s="284"/>
      <c r="O49" s="285"/>
      <c r="P49" s="283"/>
      <c r="Q49" s="284"/>
      <c r="R49" s="284"/>
      <c r="S49" s="284"/>
      <c r="T49" s="284"/>
      <c r="U49" s="285"/>
      <c r="V49" s="283"/>
      <c r="W49" s="284"/>
      <c r="X49" s="284"/>
      <c r="Y49" s="284"/>
      <c r="Z49" s="284"/>
      <c r="AA49" s="285"/>
      <c r="AB49" s="283"/>
      <c r="AC49" s="284"/>
      <c r="AD49" s="284"/>
      <c r="AE49" s="284"/>
      <c r="AF49" s="284"/>
      <c r="AG49" s="285"/>
      <c r="AH49" s="283"/>
      <c r="AI49" s="284"/>
      <c r="AJ49" s="284"/>
      <c r="AK49" s="284"/>
      <c r="AL49" s="284"/>
      <c r="AM49" s="285"/>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x14ac:dyDescent="0.25">
      <c r="A50" s="70"/>
      <c r="B50" s="70"/>
      <c r="C50" s="70"/>
      <c r="D50" s="70"/>
      <c r="E50" s="70"/>
      <c r="F50" s="70"/>
      <c r="G50" s="70"/>
      <c r="H50" s="70"/>
      <c r="I50" s="70"/>
      <c r="J50" s="283"/>
      <c r="K50" s="284"/>
      <c r="L50" s="284"/>
      <c r="M50" s="284"/>
      <c r="N50" s="284"/>
      <c r="O50" s="285"/>
      <c r="P50" s="283"/>
      <c r="Q50" s="284"/>
      <c r="R50" s="284"/>
      <c r="S50" s="284"/>
      <c r="T50" s="284"/>
      <c r="U50" s="285"/>
      <c r="V50" s="283"/>
      <c r="W50" s="284"/>
      <c r="X50" s="284"/>
      <c r="Y50" s="284"/>
      <c r="Z50" s="284"/>
      <c r="AA50" s="285"/>
      <c r="AB50" s="283"/>
      <c r="AC50" s="284"/>
      <c r="AD50" s="284"/>
      <c r="AE50" s="284"/>
      <c r="AF50" s="284"/>
      <c r="AG50" s="285"/>
      <c r="AH50" s="283"/>
      <c r="AI50" s="284"/>
      <c r="AJ50" s="284"/>
      <c r="AK50" s="284"/>
      <c r="AL50" s="284"/>
      <c r="AM50" s="285"/>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75" thickBot="1" x14ac:dyDescent="0.3">
      <c r="A51" s="70"/>
      <c r="B51" s="70"/>
      <c r="C51" s="70"/>
      <c r="D51" s="70"/>
      <c r="E51" s="70"/>
      <c r="F51" s="70"/>
      <c r="G51" s="70"/>
      <c r="H51" s="70"/>
      <c r="I51" s="70"/>
      <c r="J51" s="286"/>
      <c r="K51" s="287"/>
      <c r="L51" s="287"/>
      <c r="M51" s="287"/>
      <c r="N51" s="287"/>
      <c r="O51" s="288"/>
      <c r="P51" s="286"/>
      <c r="Q51" s="287"/>
      <c r="R51" s="287"/>
      <c r="S51" s="287"/>
      <c r="T51" s="287"/>
      <c r="U51" s="288"/>
      <c r="V51" s="286"/>
      <c r="W51" s="287"/>
      <c r="X51" s="287"/>
      <c r="Y51" s="287"/>
      <c r="Z51" s="287"/>
      <c r="AA51" s="288"/>
      <c r="AB51" s="286"/>
      <c r="AC51" s="287"/>
      <c r="AD51" s="287"/>
      <c r="AE51" s="287"/>
      <c r="AF51" s="287"/>
      <c r="AG51" s="288"/>
      <c r="AH51" s="286"/>
      <c r="AI51" s="287"/>
      <c r="AJ51" s="287"/>
      <c r="AK51" s="287"/>
      <c r="AL51" s="287"/>
      <c r="AM51" s="288"/>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x14ac:dyDescent="0.2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x14ac:dyDescent="0.2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x14ac:dyDescent="0.2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row>
    <row r="63" spans="1:80" x14ac:dyDescent="0.2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row>
    <row r="64" spans="1:80" x14ac:dyDescent="0.2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row>
    <row r="65" spans="1:8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row>
    <row r="66" spans="1:8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row>
    <row r="67" spans="1:8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row>
    <row r="68" spans="1:8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row>
    <row r="69" spans="1:8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row>
    <row r="70" spans="1:8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row>
    <row r="71" spans="1:8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row>
    <row r="72" spans="1:8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row>
    <row r="73" spans="1:8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row>
    <row r="74" spans="1:8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row>
    <row r="75" spans="1:8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row>
    <row r="76" spans="1:8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row>
    <row r="77" spans="1:8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row>
    <row r="78" spans="1:8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row>
    <row r="79" spans="1:8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row>
    <row r="80" spans="1:8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row>
    <row r="81" spans="1:63"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row>
    <row r="82" spans="1:63"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row>
    <row r="83" spans="1:63"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row>
    <row r="84" spans="1:63"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row>
    <row r="85" spans="1:63"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row>
    <row r="86" spans="1:63"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row>
    <row r="87" spans="1:63"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row>
    <row r="88" spans="1:63"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row>
    <row r="89" spans="1:63"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row>
    <row r="90" spans="1:63"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row>
    <row r="91" spans="1:63"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row>
    <row r="92" spans="1:63"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row>
    <row r="93" spans="1:63"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row>
    <row r="94" spans="1:63"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row>
    <row r="95" spans="1:63"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row>
    <row r="96" spans="1:63"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row>
    <row r="97" spans="1:63"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row>
    <row r="98" spans="1:63"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row>
    <row r="99" spans="1:63"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row>
    <row r="100" spans="1:63"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row>
    <row r="101" spans="1:63"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row>
    <row r="102" spans="1:63"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row>
    <row r="103" spans="1:63"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row>
    <row r="104" spans="1:63"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row>
    <row r="105" spans="1:63"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row>
    <row r="106" spans="1:63"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row>
    <row r="107" spans="1:63"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row>
    <row r="108" spans="1:63"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row>
    <row r="109" spans="1:63"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row>
    <row r="110" spans="1:63"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row>
    <row r="111" spans="1:63"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row>
    <row r="112" spans="1:63"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row>
    <row r="113" spans="1:63"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row>
    <row r="114" spans="1:63"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row>
    <row r="115" spans="1:63"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row>
    <row r="116" spans="1:63"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row>
    <row r="117" spans="1:63"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row>
    <row r="118" spans="1:63"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row>
    <row r="119" spans="1:63"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row>
    <row r="120" spans="1:63"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row>
    <row r="121" spans="1:63"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row>
    <row r="122" spans="1:63" x14ac:dyDescent="0.25">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row>
    <row r="123" spans="1:63" x14ac:dyDescent="0.25">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row>
    <row r="124" spans="1:63" x14ac:dyDescent="0.25">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row>
    <row r="125" spans="1:63" x14ac:dyDescent="0.25">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row>
    <row r="126" spans="1:63" x14ac:dyDescent="0.25">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row>
    <row r="127" spans="1:63" x14ac:dyDescent="0.25">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row>
    <row r="128" spans="1:63" x14ac:dyDescent="0.25">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row>
    <row r="129" spans="2:63" x14ac:dyDescent="0.25">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row>
    <row r="130" spans="2:63" x14ac:dyDescent="0.25">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row>
    <row r="131" spans="2:63" x14ac:dyDescent="0.25">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row>
    <row r="132" spans="2:63" x14ac:dyDescent="0.25">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row>
    <row r="133" spans="2:63" x14ac:dyDescent="0.25">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row>
    <row r="134" spans="2:63" x14ac:dyDescent="0.25">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row>
    <row r="135" spans="2:63" x14ac:dyDescent="0.25">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row>
    <row r="136" spans="2:63" x14ac:dyDescent="0.25">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row>
    <row r="137" spans="2:63" x14ac:dyDescent="0.25">
      <c r="B137" s="70"/>
      <c r="C137" s="70"/>
      <c r="D137" s="70"/>
      <c r="E137" s="70"/>
      <c r="F137" s="70"/>
      <c r="G137" s="70"/>
      <c r="H137" s="70"/>
      <c r="I137" s="70"/>
    </row>
    <row r="138" spans="2:63" x14ac:dyDescent="0.25">
      <c r="B138" s="70"/>
      <c r="C138" s="70"/>
      <c r="D138" s="70"/>
      <c r="E138" s="70"/>
      <c r="F138" s="70"/>
      <c r="G138" s="70"/>
      <c r="H138" s="70"/>
      <c r="I138" s="70"/>
    </row>
    <row r="139" spans="2:63" x14ac:dyDescent="0.25">
      <c r="B139" s="70"/>
      <c r="C139" s="70"/>
      <c r="D139" s="70"/>
      <c r="E139" s="70"/>
      <c r="F139" s="70"/>
      <c r="G139" s="70"/>
      <c r="H139" s="70"/>
      <c r="I139" s="70"/>
    </row>
    <row r="140" spans="2:63" x14ac:dyDescent="0.25">
      <c r="B140" s="70"/>
      <c r="C140" s="70"/>
      <c r="D140" s="70"/>
      <c r="E140" s="70"/>
      <c r="F140" s="70"/>
      <c r="G140" s="70"/>
      <c r="H140" s="70"/>
      <c r="I140" s="70"/>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CM248"/>
  <sheetViews>
    <sheetView zoomScale="60" zoomScaleNormal="60" workbookViewId="0">
      <selection activeCell="X30" sqref="X30"/>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row>
    <row r="2" spans="1:91" ht="18" customHeight="1" x14ac:dyDescent="0.25">
      <c r="A2" s="70"/>
      <c r="B2" s="359" t="s">
        <v>153</v>
      </c>
      <c r="C2" s="360"/>
      <c r="D2" s="360"/>
      <c r="E2" s="360"/>
      <c r="F2" s="360"/>
      <c r="G2" s="360"/>
      <c r="H2" s="360"/>
      <c r="I2" s="360"/>
      <c r="J2" s="279" t="s">
        <v>2</v>
      </c>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row>
    <row r="3" spans="1:91" ht="18.75" customHeight="1" x14ac:dyDescent="0.25">
      <c r="A3" s="70"/>
      <c r="B3" s="360"/>
      <c r="C3" s="360"/>
      <c r="D3" s="360"/>
      <c r="E3" s="360"/>
      <c r="F3" s="360"/>
      <c r="G3" s="360"/>
      <c r="H3" s="360"/>
      <c r="I3" s="360"/>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row>
    <row r="4" spans="1:91" ht="15" customHeight="1" x14ac:dyDescent="0.25">
      <c r="A4" s="70"/>
      <c r="B4" s="360"/>
      <c r="C4" s="360"/>
      <c r="D4" s="360"/>
      <c r="E4" s="360"/>
      <c r="F4" s="360"/>
      <c r="G4" s="360"/>
      <c r="H4" s="360"/>
      <c r="I4" s="360"/>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row>
    <row r="5" spans="1:91"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row>
    <row r="6" spans="1:91" ht="15" customHeight="1" x14ac:dyDescent="0.25">
      <c r="A6" s="70"/>
      <c r="B6" s="291" t="s">
        <v>3</v>
      </c>
      <c r="C6" s="291"/>
      <c r="D6" s="292"/>
      <c r="E6" s="329" t="s">
        <v>112</v>
      </c>
      <c r="F6" s="330"/>
      <c r="G6" s="330"/>
      <c r="H6" s="330"/>
      <c r="I6" s="331"/>
      <c r="J6" s="32" t="str">
        <f ca="1">IF(AND('Mapa final'!$AA$9="Muy Alta",'Mapa final'!$AC$9="Leve"),CONCATENATE("R1C",'Mapa final'!$Q$9),"")</f>
        <v/>
      </c>
      <c r="K6" s="33" t="str">
        <f ca="1">IF(AND('Mapa final'!$AA$10="Muy Alta",'Mapa final'!$AC$10="Leve"),CONCATENATE("R1C",'Mapa final'!$Q$10),"")</f>
        <v/>
      </c>
      <c r="L6" s="33" t="str">
        <f ca="1">IF(AND('Mapa final'!$AA$11="Muy Alta",'Mapa final'!$AC$11="Leve"),CONCATENATE("R1C",'Mapa final'!$Q$11),"")</f>
        <v/>
      </c>
      <c r="M6" s="33" t="str">
        <f>IF(AND('Mapa final'!$AA$12="Muy Alta",'Mapa final'!$AC$12="Leve"),CONCATENATE("R1C",'Mapa final'!$Q$12),"")</f>
        <v/>
      </c>
      <c r="N6" s="33" t="str">
        <f>IF(AND('Mapa final'!$AA$13="Muy Alta",'Mapa final'!$AC$13="Leve"),CONCATENATE("R1C",'Mapa final'!$Q$13),"")</f>
        <v/>
      </c>
      <c r="O6" s="34" t="str">
        <f>IF(AND('Mapa final'!$AA$14="Muy Alta",'Mapa final'!$AC$14="Leve"),CONCATENATE("R1C",'Mapa final'!$Q$14),"")</f>
        <v/>
      </c>
      <c r="P6" s="32" t="str">
        <f ca="1">IF(AND('Mapa final'!$AA$9="Muy Alta",'Mapa final'!$AC$9="Menor"),CONCATENATE("R1C",'Mapa final'!$Q$9),"")</f>
        <v/>
      </c>
      <c r="Q6" s="33" t="str">
        <f ca="1">IF(AND('Mapa final'!$AA$10="Muy Alta",'Mapa final'!$AC$10="Menor"),CONCATENATE("R1C",'Mapa final'!$Q$10),"")</f>
        <v/>
      </c>
      <c r="R6" s="33" t="str">
        <f ca="1">IF(AND('Mapa final'!$AA$11="Muy Alta",'Mapa final'!$AC$11="Menor"),CONCATENATE("R1C",'Mapa final'!$Q$11),"")</f>
        <v/>
      </c>
      <c r="S6" s="33" t="str">
        <f>IF(AND('Mapa final'!$AA$12="Muy Alta",'Mapa final'!$AC$12="Menor"),CONCATENATE("R1C",'Mapa final'!$Q$12),"")</f>
        <v/>
      </c>
      <c r="T6" s="33" t="str">
        <f>IF(AND('Mapa final'!$AA$13="Muy Alta",'Mapa final'!$AC$13="Menor"),CONCATENATE("R1C",'Mapa final'!$Q$13),"")</f>
        <v/>
      </c>
      <c r="U6" s="34" t="str">
        <f>IF(AND('Mapa final'!$AA$14="Muy Alta",'Mapa final'!$AC$14="Menor"),CONCATENATE("R1C",'Mapa final'!$Q$14),"")</f>
        <v/>
      </c>
      <c r="V6" s="32" t="str">
        <f ca="1">IF(AND('Mapa final'!$AA$9="Muy Alta",'Mapa final'!$AC$9="Moderado"),CONCATENATE("R1C",'Mapa final'!$Q$9),"")</f>
        <v/>
      </c>
      <c r="W6" s="33" t="str">
        <f ca="1">IF(AND('Mapa final'!$AA$10="Muy Alta",'Mapa final'!$AC$10="Moderado"),CONCATENATE("R1C",'Mapa final'!$Q$10),"")</f>
        <v/>
      </c>
      <c r="X6" s="33" t="str">
        <f ca="1">IF(AND('Mapa final'!$AA$11="Muy Alta",'Mapa final'!$AC$11="Moderado"),CONCATENATE("R1C",'Mapa final'!$Q$11),"")</f>
        <v/>
      </c>
      <c r="Y6" s="33" t="str">
        <f>IF(AND('Mapa final'!$AA$12="Muy Alta",'Mapa final'!$AC$12="Moderado"),CONCATENATE("R1C",'Mapa final'!$Q$12),"")</f>
        <v/>
      </c>
      <c r="Z6" s="33" t="str">
        <f>IF(AND('Mapa final'!$AA$13="Muy Alta",'Mapa final'!$AC$13="Moderado"),CONCATENATE("R1C",'Mapa final'!$Q$13),"")</f>
        <v/>
      </c>
      <c r="AA6" s="34" t="str">
        <f>IF(AND('Mapa final'!$AA$14="Muy Alta",'Mapa final'!$AC$14="Moderado"),CONCATENATE("R1C",'Mapa final'!$Q$14),"")</f>
        <v/>
      </c>
      <c r="AB6" s="32" t="str">
        <f ca="1">IF(AND('Mapa final'!$AA$9="Muy Alta",'Mapa final'!$AC$9="Mayor"),CONCATENATE("R1C",'Mapa final'!$Q$9),"")</f>
        <v/>
      </c>
      <c r="AC6" s="33" t="str">
        <f ca="1">IF(AND('Mapa final'!$AA$10="Muy Alta",'Mapa final'!$AC$10="Mayor"),CONCATENATE("R1C",'Mapa final'!$Q$10),"")</f>
        <v/>
      </c>
      <c r="AD6" s="33" t="str">
        <f ca="1">IF(AND('Mapa final'!$AA$11="Muy Alta",'Mapa final'!$AC$11="Mayor"),CONCATENATE("R1C",'Mapa final'!$Q$11),"")</f>
        <v/>
      </c>
      <c r="AE6" s="33" t="str">
        <f>IF(AND('Mapa final'!$AA$12="Muy Alta",'Mapa final'!$AC$12="Mayor"),CONCATENATE("R1C",'Mapa final'!$Q$12),"")</f>
        <v/>
      </c>
      <c r="AF6" s="33" t="str">
        <f>IF(AND('Mapa final'!$AA$13="Muy Alta",'Mapa final'!$AC$13="Mayor"),CONCATENATE("R1C",'Mapa final'!$Q$13),"")</f>
        <v/>
      </c>
      <c r="AG6" s="34" t="str">
        <f>IF(AND('Mapa final'!$AA$14="Muy Alta",'Mapa final'!$AC$14="Mayor"),CONCATENATE("R1C",'Mapa final'!$Q$14),"")</f>
        <v/>
      </c>
      <c r="AH6" s="35" t="str">
        <f ca="1">IF(AND('Mapa final'!$AA$9="Muy Alta",'Mapa final'!$AC$9="Catastrófico"),CONCATENATE("R1C",'Mapa final'!$Q$9),"")</f>
        <v/>
      </c>
      <c r="AI6" s="36" t="str">
        <f ca="1">IF(AND('Mapa final'!$AA$10="Muy Alta",'Mapa final'!$AC$10="Catastrófico"),CONCATENATE("R1C",'Mapa final'!$Q$10),"")</f>
        <v/>
      </c>
      <c r="AJ6" s="36" t="str">
        <f ca="1">IF(AND('Mapa final'!$AA$11="Muy Alta",'Mapa final'!$AC$11="Catastrófico"),CONCATENATE("R1C",'Mapa final'!$Q$11),"")</f>
        <v/>
      </c>
      <c r="AK6" s="36" t="str">
        <f>IF(AND('Mapa final'!$AA$12="Muy Alta",'Mapa final'!$AC$12="Catastrófico"),CONCATENATE("R1C",'Mapa final'!$Q$12),"")</f>
        <v/>
      </c>
      <c r="AL6" s="36" t="str">
        <f>IF(AND('Mapa final'!$AA$13="Muy Alta",'Mapa final'!$AC$13="Catastrófico"),CONCATENATE("R1C",'Mapa final'!$Q$13),"")</f>
        <v/>
      </c>
      <c r="AM6" s="37" t="str">
        <f>IF(AND('Mapa final'!$AA$14="Muy Alta",'Mapa final'!$AC$14="Catastrófico"),CONCATENATE("R1C",'Mapa final'!$Q$14),"")</f>
        <v/>
      </c>
      <c r="AN6" s="70"/>
      <c r="AO6" s="350" t="s">
        <v>75</v>
      </c>
      <c r="AP6" s="351"/>
      <c r="AQ6" s="351"/>
      <c r="AR6" s="351"/>
      <c r="AS6" s="351"/>
      <c r="AT6" s="352"/>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row>
    <row r="7" spans="1:91" ht="15" customHeight="1" x14ac:dyDescent="0.25">
      <c r="A7" s="70"/>
      <c r="B7" s="291"/>
      <c r="C7" s="291"/>
      <c r="D7" s="292"/>
      <c r="E7" s="332"/>
      <c r="F7" s="333"/>
      <c r="G7" s="333"/>
      <c r="H7" s="333"/>
      <c r="I7" s="334"/>
      <c r="J7" s="38" t="e">
        <f>IF(AND('Mapa final'!#REF!="Muy Alta",'Mapa final'!#REF!="Leve"),CONCATENATE("R2C",'Mapa final'!#REF!),"")</f>
        <v>#REF!</v>
      </c>
      <c r="K7" s="39" t="e">
        <f>IF(AND('Mapa final'!#REF!="Muy Alta",'Mapa final'!#REF!="Leve"),CONCATENATE("R2C",'Mapa final'!#REF!),"")</f>
        <v>#REF!</v>
      </c>
      <c r="L7" s="39" t="e">
        <f>IF(AND('Mapa final'!#REF!="Muy Alta",'Mapa final'!#REF!="Leve"),CONCATENATE("R2C",'Mapa final'!#REF!),"")</f>
        <v>#REF!</v>
      </c>
      <c r="M7" s="39" t="e">
        <f>IF(AND('Mapa final'!#REF!="Muy Alta",'Mapa final'!#REF!="Leve"),CONCATENATE("R2C",'Mapa final'!#REF!),"")</f>
        <v>#REF!</v>
      </c>
      <c r="N7" s="39" t="e">
        <f>IF(AND('Mapa final'!#REF!="Muy Alta",'Mapa final'!#REF!="Leve"),CONCATENATE("R2C",'Mapa final'!#REF!),"")</f>
        <v>#REF!</v>
      </c>
      <c r="O7" s="40" t="e">
        <f>IF(AND('Mapa final'!#REF!="Muy Alta",'Mapa final'!#REF!="Leve"),CONCATENATE("R2C",'Mapa final'!#REF!),"")</f>
        <v>#REF!</v>
      </c>
      <c r="P7" s="38" t="e">
        <f>IF(AND('Mapa final'!#REF!="Muy Alta",'Mapa final'!#REF!="Menor"),CONCATENATE("R2C",'Mapa final'!#REF!),"")</f>
        <v>#REF!</v>
      </c>
      <c r="Q7" s="39" t="e">
        <f>IF(AND('Mapa final'!#REF!="Muy Alta",'Mapa final'!#REF!="Menor"),CONCATENATE("R2C",'Mapa final'!#REF!),"")</f>
        <v>#REF!</v>
      </c>
      <c r="R7" s="39" t="e">
        <f>IF(AND('Mapa final'!#REF!="Muy Alta",'Mapa final'!#REF!="Menor"),CONCATENATE("R2C",'Mapa final'!#REF!),"")</f>
        <v>#REF!</v>
      </c>
      <c r="S7" s="39" t="e">
        <f>IF(AND('Mapa final'!#REF!="Muy Alta",'Mapa final'!#REF!="Menor"),CONCATENATE("R2C",'Mapa final'!#REF!),"")</f>
        <v>#REF!</v>
      </c>
      <c r="T7" s="39" t="e">
        <f>IF(AND('Mapa final'!#REF!="Muy Alta",'Mapa final'!#REF!="Menor"),CONCATENATE("R2C",'Mapa final'!#REF!),"")</f>
        <v>#REF!</v>
      </c>
      <c r="U7" s="40" t="e">
        <f>IF(AND('Mapa final'!#REF!="Muy Alta",'Mapa final'!#REF!="Menor"),CONCATENATE("R2C",'Mapa final'!#REF!),"")</f>
        <v>#REF!</v>
      </c>
      <c r="V7" s="38" t="e">
        <f>IF(AND('Mapa final'!#REF!="Muy Alta",'Mapa final'!#REF!="Moderado"),CONCATENATE("R2C",'Mapa final'!#REF!),"")</f>
        <v>#REF!</v>
      </c>
      <c r="W7" s="39" t="e">
        <f>IF(AND('Mapa final'!#REF!="Muy Alta",'Mapa final'!#REF!="Moderado"),CONCATENATE("R2C",'Mapa final'!#REF!),"")</f>
        <v>#REF!</v>
      </c>
      <c r="X7" s="39" t="e">
        <f>IF(AND('Mapa final'!#REF!="Muy Alta",'Mapa final'!#REF!="Moderado"),CONCATENATE("R2C",'Mapa final'!#REF!),"")</f>
        <v>#REF!</v>
      </c>
      <c r="Y7" s="39" t="e">
        <f>IF(AND('Mapa final'!#REF!="Muy Alta",'Mapa final'!#REF!="Moderado"),CONCATENATE("R2C",'Mapa final'!#REF!),"")</f>
        <v>#REF!</v>
      </c>
      <c r="Z7" s="39" t="e">
        <f>IF(AND('Mapa final'!#REF!="Muy Alta",'Mapa final'!#REF!="Moderado"),CONCATENATE("R2C",'Mapa final'!#REF!),"")</f>
        <v>#REF!</v>
      </c>
      <c r="AA7" s="40" t="e">
        <f>IF(AND('Mapa final'!#REF!="Muy Alta",'Mapa final'!#REF!="Moderado"),CONCATENATE("R2C",'Mapa final'!#REF!),"")</f>
        <v>#REF!</v>
      </c>
      <c r="AB7" s="38" t="e">
        <f>IF(AND('Mapa final'!#REF!="Muy Alta",'Mapa final'!#REF!="Mayor"),CONCATENATE("R2C",'Mapa final'!#REF!),"")</f>
        <v>#REF!</v>
      </c>
      <c r="AC7" s="39" t="e">
        <f>IF(AND('Mapa final'!#REF!="Muy Alta",'Mapa final'!#REF!="Mayor"),CONCATENATE("R2C",'Mapa final'!#REF!),"")</f>
        <v>#REF!</v>
      </c>
      <c r="AD7" s="39" t="e">
        <f>IF(AND('Mapa final'!#REF!="Muy Alta",'Mapa final'!#REF!="Mayor"),CONCATENATE("R2C",'Mapa final'!#REF!),"")</f>
        <v>#REF!</v>
      </c>
      <c r="AE7" s="39" t="e">
        <f>IF(AND('Mapa final'!#REF!="Muy Alta",'Mapa final'!#REF!="Mayor"),CONCATENATE("R2C",'Mapa final'!#REF!),"")</f>
        <v>#REF!</v>
      </c>
      <c r="AF7" s="39" t="e">
        <f>IF(AND('Mapa final'!#REF!="Muy Alta",'Mapa final'!#REF!="Mayor"),CONCATENATE("R2C",'Mapa final'!#REF!),"")</f>
        <v>#REF!</v>
      </c>
      <c r="AG7" s="40" t="e">
        <f>IF(AND('Mapa final'!#REF!="Muy Alta",'Mapa final'!#REF!="Mayor"),CONCATENATE("R2C",'Mapa final'!#REF!),"")</f>
        <v>#REF!</v>
      </c>
      <c r="AH7" s="41" t="e">
        <f>IF(AND('Mapa final'!#REF!="Muy Alta",'Mapa final'!#REF!="Catastrófico"),CONCATENATE("R2C",'Mapa final'!#REF!),"")</f>
        <v>#REF!</v>
      </c>
      <c r="AI7" s="42" t="e">
        <f>IF(AND('Mapa final'!#REF!="Muy Alta",'Mapa final'!#REF!="Catastrófico"),CONCATENATE("R2C",'Mapa final'!#REF!),"")</f>
        <v>#REF!</v>
      </c>
      <c r="AJ7" s="42" t="e">
        <f>IF(AND('Mapa final'!#REF!="Muy Alta",'Mapa final'!#REF!="Catastrófico"),CONCATENATE("R2C",'Mapa final'!#REF!),"")</f>
        <v>#REF!</v>
      </c>
      <c r="AK7" s="42" t="e">
        <f>IF(AND('Mapa final'!#REF!="Muy Alta",'Mapa final'!#REF!="Catastrófico"),CONCATENATE("R2C",'Mapa final'!#REF!),"")</f>
        <v>#REF!</v>
      </c>
      <c r="AL7" s="42" t="e">
        <f>IF(AND('Mapa final'!#REF!="Muy Alta",'Mapa final'!#REF!="Catastrófico"),CONCATENATE("R2C",'Mapa final'!#REF!),"")</f>
        <v>#REF!</v>
      </c>
      <c r="AM7" s="43" t="e">
        <f>IF(AND('Mapa final'!#REF!="Muy Alta",'Mapa final'!#REF!="Catastrófico"),CONCATENATE("R2C",'Mapa final'!#REF!),"")</f>
        <v>#REF!</v>
      </c>
      <c r="AN7" s="70"/>
      <c r="AO7" s="353"/>
      <c r="AP7" s="354"/>
      <c r="AQ7" s="354"/>
      <c r="AR7" s="354"/>
      <c r="AS7" s="354"/>
      <c r="AT7" s="355"/>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row>
    <row r="8" spans="1:91" ht="15" customHeight="1" x14ac:dyDescent="0.25">
      <c r="A8" s="70"/>
      <c r="B8" s="291"/>
      <c r="C8" s="291"/>
      <c r="D8" s="292"/>
      <c r="E8" s="332"/>
      <c r="F8" s="333"/>
      <c r="G8" s="333"/>
      <c r="H8" s="333"/>
      <c r="I8" s="334"/>
      <c r="J8" s="38" t="e">
        <f>IF(AND('Mapa final'!#REF!="Muy Alta",'Mapa final'!#REF!="Leve"),CONCATENATE("R3C",'Mapa final'!#REF!),"")</f>
        <v>#REF!</v>
      </c>
      <c r="K8" s="39" t="e">
        <f>IF(AND('Mapa final'!#REF!="Muy Alta",'Mapa final'!#REF!="Leve"),CONCATENATE("R3C",'Mapa final'!#REF!),"")</f>
        <v>#REF!</v>
      </c>
      <c r="L8" s="39" t="e">
        <f>IF(AND('Mapa final'!#REF!="Muy Alta",'Mapa final'!#REF!="Leve"),CONCATENATE("R3C",'Mapa final'!#REF!),"")</f>
        <v>#REF!</v>
      </c>
      <c r="M8" s="39" t="e">
        <f>IF(AND('Mapa final'!#REF!="Muy Alta",'Mapa final'!#REF!="Leve"),CONCATENATE("R3C",'Mapa final'!#REF!),"")</f>
        <v>#REF!</v>
      </c>
      <c r="N8" s="39" t="e">
        <f>IF(AND('Mapa final'!#REF!="Muy Alta",'Mapa final'!#REF!="Leve"),CONCATENATE("R3C",'Mapa final'!#REF!),"")</f>
        <v>#REF!</v>
      </c>
      <c r="O8" s="40" t="e">
        <f>IF(AND('Mapa final'!#REF!="Muy Alta",'Mapa final'!#REF!="Leve"),CONCATENATE("R3C",'Mapa final'!#REF!),"")</f>
        <v>#REF!</v>
      </c>
      <c r="P8" s="38" t="e">
        <f>IF(AND('Mapa final'!#REF!="Muy Alta",'Mapa final'!#REF!="Menor"),CONCATENATE("R3C",'Mapa final'!#REF!),"")</f>
        <v>#REF!</v>
      </c>
      <c r="Q8" s="39" t="e">
        <f>IF(AND('Mapa final'!#REF!="Muy Alta",'Mapa final'!#REF!="Menor"),CONCATENATE("R3C",'Mapa final'!#REF!),"")</f>
        <v>#REF!</v>
      </c>
      <c r="R8" s="39" t="e">
        <f>IF(AND('Mapa final'!#REF!="Muy Alta",'Mapa final'!#REF!="Menor"),CONCATENATE("R3C",'Mapa final'!#REF!),"")</f>
        <v>#REF!</v>
      </c>
      <c r="S8" s="39" t="e">
        <f>IF(AND('Mapa final'!#REF!="Muy Alta",'Mapa final'!#REF!="Menor"),CONCATENATE("R3C",'Mapa final'!#REF!),"")</f>
        <v>#REF!</v>
      </c>
      <c r="T8" s="39" t="e">
        <f>IF(AND('Mapa final'!#REF!="Muy Alta",'Mapa final'!#REF!="Menor"),CONCATENATE("R3C",'Mapa final'!#REF!),"")</f>
        <v>#REF!</v>
      </c>
      <c r="U8" s="40" t="e">
        <f>IF(AND('Mapa final'!#REF!="Muy Alta",'Mapa final'!#REF!="Menor"),CONCATENATE("R3C",'Mapa final'!#REF!),"")</f>
        <v>#REF!</v>
      </c>
      <c r="V8" s="38" t="e">
        <f>IF(AND('Mapa final'!#REF!="Muy Alta",'Mapa final'!#REF!="Moderado"),CONCATENATE("R3C",'Mapa final'!#REF!),"")</f>
        <v>#REF!</v>
      </c>
      <c r="W8" s="39" t="e">
        <f>IF(AND('Mapa final'!#REF!="Muy Alta",'Mapa final'!#REF!="Moderado"),CONCATENATE("R3C",'Mapa final'!#REF!),"")</f>
        <v>#REF!</v>
      </c>
      <c r="X8" s="39" t="e">
        <f>IF(AND('Mapa final'!#REF!="Muy Alta",'Mapa final'!#REF!="Moderado"),CONCATENATE("R3C",'Mapa final'!#REF!),"")</f>
        <v>#REF!</v>
      </c>
      <c r="Y8" s="39" t="e">
        <f>IF(AND('Mapa final'!#REF!="Muy Alta",'Mapa final'!#REF!="Moderado"),CONCATENATE("R3C",'Mapa final'!#REF!),"")</f>
        <v>#REF!</v>
      </c>
      <c r="Z8" s="39" t="e">
        <f>IF(AND('Mapa final'!#REF!="Muy Alta",'Mapa final'!#REF!="Moderado"),CONCATENATE("R3C",'Mapa final'!#REF!),"")</f>
        <v>#REF!</v>
      </c>
      <c r="AA8" s="40" t="e">
        <f>IF(AND('Mapa final'!#REF!="Muy Alta",'Mapa final'!#REF!="Moderado"),CONCATENATE("R3C",'Mapa final'!#REF!),"")</f>
        <v>#REF!</v>
      </c>
      <c r="AB8" s="38" t="e">
        <f>IF(AND('Mapa final'!#REF!="Muy Alta",'Mapa final'!#REF!="Mayor"),CONCATENATE("R3C",'Mapa final'!#REF!),"")</f>
        <v>#REF!</v>
      </c>
      <c r="AC8" s="39" t="e">
        <f>IF(AND('Mapa final'!#REF!="Muy Alta",'Mapa final'!#REF!="Mayor"),CONCATENATE("R3C",'Mapa final'!#REF!),"")</f>
        <v>#REF!</v>
      </c>
      <c r="AD8" s="39" t="e">
        <f>IF(AND('Mapa final'!#REF!="Muy Alta",'Mapa final'!#REF!="Mayor"),CONCATENATE("R3C",'Mapa final'!#REF!),"")</f>
        <v>#REF!</v>
      </c>
      <c r="AE8" s="39" t="e">
        <f>IF(AND('Mapa final'!#REF!="Muy Alta",'Mapa final'!#REF!="Mayor"),CONCATENATE("R3C",'Mapa final'!#REF!),"")</f>
        <v>#REF!</v>
      </c>
      <c r="AF8" s="39" t="e">
        <f>IF(AND('Mapa final'!#REF!="Muy Alta",'Mapa final'!#REF!="Mayor"),CONCATENATE("R3C",'Mapa final'!#REF!),"")</f>
        <v>#REF!</v>
      </c>
      <c r="AG8" s="40" t="e">
        <f>IF(AND('Mapa final'!#REF!="Muy Alta",'Mapa final'!#REF!="Mayor"),CONCATENATE("R3C",'Mapa final'!#REF!),"")</f>
        <v>#REF!</v>
      </c>
      <c r="AH8" s="41" t="e">
        <f>IF(AND('Mapa final'!#REF!="Muy Alta",'Mapa final'!#REF!="Catastrófico"),CONCATENATE("R3C",'Mapa final'!#REF!),"")</f>
        <v>#REF!</v>
      </c>
      <c r="AI8" s="42" t="e">
        <f>IF(AND('Mapa final'!#REF!="Muy Alta",'Mapa final'!#REF!="Catastrófico"),CONCATENATE("R3C",'Mapa final'!#REF!),"")</f>
        <v>#REF!</v>
      </c>
      <c r="AJ8" s="42" t="e">
        <f>IF(AND('Mapa final'!#REF!="Muy Alta",'Mapa final'!#REF!="Catastrófico"),CONCATENATE("R3C",'Mapa final'!#REF!),"")</f>
        <v>#REF!</v>
      </c>
      <c r="AK8" s="42" t="e">
        <f>IF(AND('Mapa final'!#REF!="Muy Alta",'Mapa final'!#REF!="Catastrófico"),CONCATENATE("R3C",'Mapa final'!#REF!),"")</f>
        <v>#REF!</v>
      </c>
      <c r="AL8" s="42" t="e">
        <f>IF(AND('Mapa final'!#REF!="Muy Alta",'Mapa final'!#REF!="Catastrófico"),CONCATENATE("R3C",'Mapa final'!#REF!),"")</f>
        <v>#REF!</v>
      </c>
      <c r="AM8" s="43" t="e">
        <f>IF(AND('Mapa final'!#REF!="Muy Alta",'Mapa final'!#REF!="Catastrófico"),CONCATENATE("R3C",'Mapa final'!#REF!),"")</f>
        <v>#REF!</v>
      </c>
      <c r="AN8" s="70"/>
      <c r="AO8" s="353"/>
      <c r="AP8" s="354"/>
      <c r="AQ8" s="354"/>
      <c r="AR8" s="354"/>
      <c r="AS8" s="354"/>
      <c r="AT8" s="355"/>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row>
    <row r="9" spans="1:91" ht="15" customHeight="1" x14ac:dyDescent="0.25">
      <c r="A9" s="70"/>
      <c r="B9" s="291"/>
      <c r="C9" s="291"/>
      <c r="D9" s="292"/>
      <c r="E9" s="332"/>
      <c r="F9" s="333"/>
      <c r="G9" s="333"/>
      <c r="H9" s="333"/>
      <c r="I9" s="334"/>
      <c r="J9" s="38" t="e">
        <f>IF(AND('Mapa final'!#REF!="Muy Alta",'Mapa final'!#REF!="Leve"),CONCATENATE("R4C",'Mapa final'!#REF!),"")</f>
        <v>#REF!</v>
      </c>
      <c r="K9" s="39" t="e">
        <f>IF(AND('Mapa final'!#REF!="Muy Alta",'Mapa final'!#REF!="Leve"),CONCATENATE("R4C",'Mapa final'!#REF!),"")</f>
        <v>#REF!</v>
      </c>
      <c r="L9" s="44" t="e">
        <f>IF(AND('Mapa final'!#REF!="Muy Alta",'Mapa final'!#REF!="Leve"),CONCATENATE("R4C",'Mapa final'!#REF!),"")</f>
        <v>#REF!</v>
      </c>
      <c r="M9" s="44" t="e">
        <f>IF(AND('Mapa final'!#REF!="Muy Alta",'Mapa final'!#REF!="Leve"),CONCATENATE("R4C",'Mapa final'!#REF!),"")</f>
        <v>#REF!</v>
      </c>
      <c r="N9" s="44" t="e">
        <f>IF(AND('Mapa final'!#REF!="Muy Alta",'Mapa final'!#REF!="Leve"),CONCATENATE("R4C",'Mapa final'!#REF!),"")</f>
        <v>#REF!</v>
      </c>
      <c r="O9" s="40" t="e">
        <f>IF(AND('Mapa final'!#REF!="Muy Alta",'Mapa final'!#REF!="Leve"),CONCATENATE("R4C",'Mapa final'!#REF!),"")</f>
        <v>#REF!</v>
      </c>
      <c r="P9" s="38" t="e">
        <f>IF(AND('Mapa final'!#REF!="Muy Alta",'Mapa final'!#REF!="Menor"),CONCATENATE("R4C",'Mapa final'!#REF!),"")</f>
        <v>#REF!</v>
      </c>
      <c r="Q9" s="39" t="e">
        <f>IF(AND('Mapa final'!#REF!="Muy Alta",'Mapa final'!#REF!="Menor"),CONCATENATE("R4C",'Mapa final'!#REF!),"")</f>
        <v>#REF!</v>
      </c>
      <c r="R9" s="44" t="e">
        <f>IF(AND('Mapa final'!#REF!="Muy Alta",'Mapa final'!#REF!="Menor"),CONCATENATE("R4C",'Mapa final'!#REF!),"")</f>
        <v>#REF!</v>
      </c>
      <c r="S9" s="44" t="e">
        <f>IF(AND('Mapa final'!#REF!="Muy Alta",'Mapa final'!#REF!="Menor"),CONCATENATE("R4C",'Mapa final'!#REF!),"")</f>
        <v>#REF!</v>
      </c>
      <c r="T9" s="44" t="e">
        <f>IF(AND('Mapa final'!#REF!="Muy Alta",'Mapa final'!#REF!="Menor"),CONCATENATE("R4C",'Mapa final'!#REF!),"")</f>
        <v>#REF!</v>
      </c>
      <c r="U9" s="40" t="e">
        <f>IF(AND('Mapa final'!#REF!="Muy Alta",'Mapa final'!#REF!="Menor"),CONCATENATE("R4C",'Mapa final'!#REF!),"")</f>
        <v>#REF!</v>
      </c>
      <c r="V9" s="38" t="e">
        <f>IF(AND('Mapa final'!#REF!="Muy Alta",'Mapa final'!#REF!="Moderado"),CONCATENATE("R4C",'Mapa final'!#REF!),"")</f>
        <v>#REF!</v>
      </c>
      <c r="W9" s="39" t="e">
        <f>IF(AND('Mapa final'!#REF!="Muy Alta",'Mapa final'!#REF!="Moderado"),CONCATENATE("R4C",'Mapa final'!#REF!),"")</f>
        <v>#REF!</v>
      </c>
      <c r="X9" s="44" t="e">
        <f>IF(AND('Mapa final'!#REF!="Muy Alta",'Mapa final'!#REF!="Moderado"),CONCATENATE("R4C",'Mapa final'!#REF!),"")</f>
        <v>#REF!</v>
      </c>
      <c r="Y9" s="44" t="e">
        <f>IF(AND('Mapa final'!#REF!="Muy Alta",'Mapa final'!#REF!="Moderado"),CONCATENATE("R4C",'Mapa final'!#REF!),"")</f>
        <v>#REF!</v>
      </c>
      <c r="Z9" s="44" t="e">
        <f>IF(AND('Mapa final'!#REF!="Muy Alta",'Mapa final'!#REF!="Moderado"),CONCATENATE("R4C",'Mapa final'!#REF!),"")</f>
        <v>#REF!</v>
      </c>
      <c r="AA9" s="40" t="e">
        <f>IF(AND('Mapa final'!#REF!="Muy Alta",'Mapa final'!#REF!="Moderado"),CONCATENATE("R4C",'Mapa final'!#REF!),"")</f>
        <v>#REF!</v>
      </c>
      <c r="AB9" s="38" t="e">
        <f>IF(AND('Mapa final'!#REF!="Muy Alta",'Mapa final'!#REF!="Mayor"),CONCATENATE("R4C",'Mapa final'!#REF!),"")</f>
        <v>#REF!</v>
      </c>
      <c r="AC9" s="39" t="e">
        <f>IF(AND('Mapa final'!#REF!="Muy Alta",'Mapa final'!#REF!="Mayor"),CONCATENATE("R4C",'Mapa final'!#REF!),"")</f>
        <v>#REF!</v>
      </c>
      <c r="AD9" s="44" t="e">
        <f>IF(AND('Mapa final'!#REF!="Muy Alta",'Mapa final'!#REF!="Mayor"),CONCATENATE("R4C",'Mapa final'!#REF!),"")</f>
        <v>#REF!</v>
      </c>
      <c r="AE9" s="44" t="e">
        <f>IF(AND('Mapa final'!#REF!="Muy Alta",'Mapa final'!#REF!="Mayor"),CONCATENATE("R4C",'Mapa final'!#REF!),"")</f>
        <v>#REF!</v>
      </c>
      <c r="AF9" s="44" t="e">
        <f>IF(AND('Mapa final'!#REF!="Muy Alta",'Mapa final'!#REF!="Mayor"),CONCATENATE("R4C",'Mapa final'!#REF!),"")</f>
        <v>#REF!</v>
      </c>
      <c r="AG9" s="40" t="e">
        <f>IF(AND('Mapa final'!#REF!="Muy Alta",'Mapa final'!#REF!="Mayor"),CONCATENATE("R4C",'Mapa final'!#REF!),"")</f>
        <v>#REF!</v>
      </c>
      <c r="AH9" s="41" t="e">
        <f>IF(AND('Mapa final'!#REF!="Muy Alta",'Mapa final'!#REF!="Catastrófico"),CONCATENATE("R4C",'Mapa final'!#REF!),"")</f>
        <v>#REF!</v>
      </c>
      <c r="AI9" s="42" t="e">
        <f>IF(AND('Mapa final'!#REF!="Muy Alta",'Mapa final'!#REF!="Catastrófico"),CONCATENATE("R4C",'Mapa final'!#REF!),"")</f>
        <v>#REF!</v>
      </c>
      <c r="AJ9" s="42" t="e">
        <f>IF(AND('Mapa final'!#REF!="Muy Alta",'Mapa final'!#REF!="Catastrófico"),CONCATENATE("R4C",'Mapa final'!#REF!),"")</f>
        <v>#REF!</v>
      </c>
      <c r="AK9" s="42" t="e">
        <f>IF(AND('Mapa final'!#REF!="Muy Alta",'Mapa final'!#REF!="Catastrófico"),CONCATENATE("R4C",'Mapa final'!#REF!),"")</f>
        <v>#REF!</v>
      </c>
      <c r="AL9" s="42" t="e">
        <f>IF(AND('Mapa final'!#REF!="Muy Alta",'Mapa final'!#REF!="Catastrófico"),CONCATENATE("R4C",'Mapa final'!#REF!),"")</f>
        <v>#REF!</v>
      </c>
      <c r="AM9" s="43" t="e">
        <f>IF(AND('Mapa final'!#REF!="Muy Alta",'Mapa final'!#REF!="Catastrófico"),CONCATENATE("R4C",'Mapa final'!#REF!),"")</f>
        <v>#REF!</v>
      </c>
      <c r="AN9" s="70"/>
      <c r="AO9" s="353"/>
      <c r="AP9" s="354"/>
      <c r="AQ9" s="354"/>
      <c r="AR9" s="354"/>
      <c r="AS9" s="354"/>
      <c r="AT9" s="355"/>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row>
    <row r="10" spans="1:91" ht="15" customHeight="1" x14ac:dyDescent="0.25">
      <c r="A10" s="70"/>
      <c r="B10" s="291"/>
      <c r="C10" s="291"/>
      <c r="D10" s="292"/>
      <c r="E10" s="332"/>
      <c r="F10" s="333"/>
      <c r="G10" s="333"/>
      <c r="H10" s="333"/>
      <c r="I10" s="334"/>
      <c r="J10" s="38" t="e">
        <f>IF(AND('Mapa final'!#REF!="Muy Alta",'Mapa final'!#REF!="Leve"),CONCATENATE("R5C",'Mapa final'!#REF!),"")</f>
        <v>#REF!</v>
      </c>
      <c r="K10" s="39" t="e">
        <f>IF(AND('Mapa final'!#REF!="Muy Alta",'Mapa final'!#REF!="Leve"),CONCATENATE("R5C",'Mapa final'!#REF!),"")</f>
        <v>#REF!</v>
      </c>
      <c r="L10" s="44" t="e">
        <f>IF(AND('Mapa final'!#REF!="Muy Alta",'Mapa final'!#REF!="Leve"),CONCATENATE("R5C",'Mapa final'!#REF!),"")</f>
        <v>#REF!</v>
      </c>
      <c r="M10" s="44" t="e">
        <f>IF(AND('Mapa final'!#REF!="Muy Alta",'Mapa final'!#REF!="Leve"),CONCATENATE("R5C",'Mapa final'!#REF!),"")</f>
        <v>#REF!</v>
      </c>
      <c r="N10" s="44" t="e">
        <f>IF(AND('Mapa final'!#REF!="Muy Alta",'Mapa final'!#REF!="Leve"),CONCATENATE("R5C",'Mapa final'!#REF!),"")</f>
        <v>#REF!</v>
      </c>
      <c r="O10" s="40" t="e">
        <f>IF(AND('Mapa final'!#REF!="Muy Alta",'Mapa final'!#REF!="Leve"),CONCATENATE("R5C",'Mapa final'!#REF!),"")</f>
        <v>#REF!</v>
      </c>
      <c r="P10" s="38" t="e">
        <f>IF(AND('Mapa final'!#REF!="Muy Alta",'Mapa final'!#REF!="Menor"),CONCATENATE("R5C",'Mapa final'!#REF!),"")</f>
        <v>#REF!</v>
      </c>
      <c r="Q10" s="39" t="e">
        <f>IF(AND('Mapa final'!#REF!="Muy Alta",'Mapa final'!#REF!="Menor"),CONCATENATE("R5C",'Mapa final'!#REF!),"")</f>
        <v>#REF!</v>
      </c>
      <c r="R10" s="44" t="e">
        <f>IF(AND('Mapa final'!#REF!="Muy Alta",'Mapa final'!#REF!="Menor"),CONCATENATE("R5C",'Mapa final'!#REF!),"")</f>
        <v>#REF!</v>
      </c>
      <c r="S10" s="44" t="e">
        <f>IF(AND('Mapa final'!#REF!="Muy Alta",'Mapa final'!#REF!="Menor"),CONCATENATE("R5C",'Mapa final'!#REF!),"")</f>
        <v>#REF!</v>
      </c>
      <c r="T10" s="44" t="e">
        <f>IF(AND('Mapa final'!#REF!="Muy Alta",'Mapa final'!#REF!="Menor"),CONCATENATE("R5C",'Mapa final'!#REF!),"")</f>
        <v>#REF!</v>
      </c>
      <c r="U10" s="40" t="e">
        <f>IF(AND('Mapa final'!#REF!="Muy Alta",'Mapa final'!#REF!="Menor"),CONCATENATE("R5C",'Mapa final'!#REF!),"")</f>
        <v>#REF!</v>
      </c>
      <c r="V10" s="38" t="e">
        <f>IF(AND('Mapa final'!#REF!="Muy Alta",'Mapa final'!#REF!="Moderado"),CONCATENATE("R5C",'Mapa final'!#REF!),"")</f>
        <v>#REF!</v>
      </c>
      <c r="W10" s="39" t="e">
        <f>IF(AND('Mapa final'!#REF!="Muy Alta",'Mapa final'!#REF!="Moderado"),CONCATENATE("R5C",'Mapa final'!#REF!),"")</f>
        <v>#REF!</v>
      </c>
      <c r="X10" s="44" t="e">
        <f>IF(AND('Mapa final'!#REF!="Muy Alta",'Mapa final'!#REF!="Moderado"),CONCATENATE("R5C",'Mapa final'!#REF!),"")</f>
        <v>#REF!</v>
      </c>
      <c r="Y10" s="44" t="e">
        <f>IF(AND('Mapa final'!#REF!="Muy Alta",'Mapa final'!#REF!="Moderado"),CONCATENATE("R5C",'Mapa final'!#REF!),"")</f>
        <v>#REF!</v>
      </c>
      <c r="Z10" s="44" t="e">
        <f>IF(AND('Mapa final'!#REF!="Muy Alta",'Mapa final'!#REF!="Moderado"),CONCATENATE("R5C",'Mapa final'!#REF!),"")</f>
        <v>#REF!</v>
      </c>
      <c r="AA10" s="40" t="e">
        <f>IF(AND('Mapa final'!#REF!="Muy Alta",'Mapa final'!#REF!="Moderado"),CONCATENATE("R5C",'Mapa final'!#REF!),"")</f>
        <v>#REF!</v>
      </c>
      <c r="AB10" s="38" t="e">
        <f>IF(AND('Mapa final'!#REF!="Muy Alta",'Mapa final'!#REF!="Mayor"),CONCATENATE("R5C",'Mapa final'!#REF!),"")</f>
        <v>#REF!</v>
      </c>
      <c r="AC10" s="39" t="e">
        <f>IF(AND('Mapa final'!#REF!="Muy Alta",'Mapa final'!#REF!="Mayor"),CONCATENATE("R5C",'Mapa final'!#REF!),"")</f>
        <v>#REF!</v>
      </c>
      <c r="AD10" s="44" t="e">
        <f>IF(AND('Mapa final'!#REF!="Muy Alta",'Mapa final'!#REF!="Mayor"),CONCATENATE("R5C",'Mapa final'!#REF!),"")</f>
        <v>#REF!</v>
      </c>
      <c r="AE10" s="44" t="e">
        <f>IF(AND('Mapa final'!#REF!="Muy Alta",'Mapa final'!#REF!="Mayor"),CONCATENATE("R5C",'Mapa final'!#REF!),"")</f>
        <v>#REF!</v>
      </c>
      <c r="AF10" s="44" t="e">
        <f>IF(AND('Mapa final'!#REF!="Muy Alta",'Mapa final'!#REF!="Mayor"),CONCATENATE("R5C",'Mapa final'!#REF!),"")</f>
        <v>#REF!</v>
      </c>
      <c r="AG10" s="40" t="e">
        <f>IF(AND('Mapa final'!#REF!="Muy Alta",'Mapa final'!#REF!="Mayor"),CONCATENATE("R5C",'Mapa final'!#REF!),"")</f>
        <v>#REF!</v>
      </c>
      <c r="AH10" s="41" t="e">
        <f>IF(AND('Mapa final'!#REF!="Muy Alta",'Mapa final'!#REF!="Catastrófico"),CONCATENATE("R5C",'Mapa final'!#REF!),"")</f>
        <v>#REF!</v>
      </c>
      <c r="AI10" s="42" t="e">
        <f>IF(AND('Mapa final'!#REF!="Muy Alta",'Mapa final'!#REF!="Catastrófico"),CONCATENATE("R5C",'Mapa final'!#REF!),"")</f>
        <v>#REF!</v>
      </c>
      <c r="AJ10" s="42" t="e">
        <f>IF(AND('Mapa final'!#REF!="Muy Alta",'Mapa final'!#REF!="Catastrófico"),CONCATENATE("R5C",'Mapa final'!#REF!),"")</f>
        <v>#REF!</v>
      </c>
      <c r="AK10" s="42" t="e">
        <f>IF(AND('Mapa final'!#REF!="Muy Alta",'Mapa final'!#REF!="Catastrófico"),CONCATENATE("R5C",'Mapa final'!#REF!),"")</f>
        <v>#REF!</v>
      </c>
      <c r="AL10" s="42" t="e">
        <f>IF(AND('Mapa final'!#REF!="Muy Alta",'Mapa final'!#REF!="Catastrófico"),CONCATENATE("R5C",'Mapa final'!#REF!),"")</f>
        <v>#REF!</v>
      </c>
      <c r="AM10" s="43" t="e">
        <f>IF(AND('Mapa final'!#REF!="Muy Alta",'Mapa final'!#REF!="Catastrófico"),CONCATENATE("R5C",'Mapa final'!#REF!),"")</f>
        <v>#REF!</v>
      </c>
      <c r="AN10" s="70"/>
      <c r="AO10" s="353"/>
      <c r="AP10" s="354"/>
      <c r="AQ10" s="354"/>
      <c r="AR10" s="354"/>
      <c r="AS10" s="354"/>
      <c r="AT10" s="355"/>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row>
    <row r="11" spans="1:91" ht="15" customHeight="1" x14ac:dyDescent="0.25">
      <c r="A11" s="70"/>
      <c r="B11" s="291"/>
      <c r="C11" s="291"/>
      <c r="D11" s="292"/>
      <c r="E11" s="332"/>
      <c r="F11" s="333"/>
      <c r="G11" s="333"/>
      <c r="H11" s="333"/>
      <c r="I11" s="334"/>
      <c r="J11" s="38" t="e">
        <f>IF(AND('Mapa final'!#REF!="Muy Alta",'Mapa final'!#REF!="Leve"),CONCATENATE("R6C",'Mapa final'!#REF!),"")</f>
        <v>#REF!</v>
      </c>
      <c r="K11" s="39" t="e">
        <f>IF(AND('Mapa final'!#REF!="Muy Alta",'Mapa final'!#REF!="Leve"),CONCATENATE("R6C",'Mapa final'!#REF!),"")</f>
        <v>#REF!</v>
      </c>
      <c r="L11" s="44" t="e">
        <f>IF(AND('Mapa final'!#REF!="Muy Alta",'Mapa final'!#REF!="Leve"),CONCATENATE("R6C",'Mapa final'!#REF!),"")</f>
        <v>#REF!</v>
      </c>
      <c r="M11" s="44" t="e">
        <f>IF(AND('Mapa final'!#REF!="Muy Alta",'Mapa final'!#REF!="Leve"),CONCATENATE("R6C",'Mapa final'!#REF!),"")</f>
        <v>#REF!</v>
      </c>
      <c r="N11" s="44" t="e">
        <f>IF(AND('Mapa final'!#REF!="Muy Alta",'Mapa final'!#REF!="Leve"),CONCATENATE("R6C",'Mapa final'!#REF!),"")</f>
        <v>#REF!</v>
      </c>
      <c r="O11" s="40" t="e">
        <f>IF(AND('Mapa final'!#REF!="Muy Alta",'Mapa final'!#REF!="Leve"),CONCATENATE("R6C",'Mapa final'!#REF!),"")</f>
        <v>#REF!</v>
      </c>
      <c r="P11" s="38" t="e">
        <f>IF(AND('Mapa final'!#REF!="Muy Alta",'Mapa final'!#REF!="Menor"),CONCATENATE("R6C",'Mapa final'!#REF!),"")</f>
        <v>#REF!</v>
      </c>
      <c r="Q11" s="39" t="e">
        <f>IF(AND('Mapa final'!#REF!="Muy Alta",'Mapa final'!#REF!="Menor"),CONCATENATE("R6C",'Mapa final'!#REF!),"")</f>
        <v>#REF!</v>
      </c>
      <c r="R11" s="44" t="e">
        <f>IF(AND('Mapa final'!#REF!="Muy Alta",'Mapa final'!#REF!="Menor"),CONCATENATE("R6C",'Mapa final'!#REF!),"")</f>
        <v>#REF!</v>
      </c>
      <c r="S11" s="44" t="e">
        <f>IF(AND('Mapa final'!#REF!="Muy Alta",'Mapa final'!#REF!="Menor"),CONCATENATE("R6C",'Mapa final'!#REF!),"")</f>
        <v>#REF!</v>
      </c>
      <c r="T11" s="44" t="e">
        <f>IF(AND('Mapa final'!#REF!="Muy Alta",'Mapa final'!#REF!="Menor"),CONCATENATE("R6C",'Mapa final'!#REF!),"")</f>
        <v>#REF!</v>
      </c>
      <c r="U11" s="40" t="e">
        <f>IF(AND('Mapa final'!#REF!="Muy Alta",'Mapa final'!#REF!="Menor"),CONCATENATE("R6C",'Mapa final'!#REF!),"")</f>
        <v>#REF!</v>
      </c>
      <c r="V11" s="38" t="e">
        <f>IF(AND('Mapa final'!#REF!="Muy Alta",'Mapa final'!#REF!="Moderado"),CONCATENATE("R6C",'Mapa final'!#REF!),"")</f>
        <v>#REF!</v>
      </c>
      <c r="W11" s="39" t="e">
        <f>IF(AND('Mapa final'!#REF!="Muy Alta",'Mapa final'!#REF!="Moderado"),CONCATENATE("R6C",'Mapa final'!#REF!),"")</f>
        <v>#REF!</v>
      </c>
      <c r="X11" s="44" t="e">
        <f>IF(AND('Mapa final'!#REF!="Muy Alta",'Mapa final'!#REF!="Moderado"),CONCATENATE("R6C",'Mapa final'!#REF!),"")</f>
        <v>#REF!</v>
      </c>
      <c r="Y11" s="44" t="e">
        <f>IF(AND('Mapa final'!#REF!="Muy Alta",'Mapa final'!#REF!="Moderado"),CONCATENATE("R6C",'Mapa final'!#REF!),"")</f>
        <v>#REF!</v>
      </c>
      <c r="Z11" s="44" t="e">
        <f>IF(AND('Mapa final'!#REF!="Muy Alta",'Mapa final'!#REF!="Moderado"),CONCATENATE("R6C",'Mapa final'!#REF!),"")</f>
        <v>#REF!</v>
      </c>
      <c r="AA11" s="40" t="e">
        <f>IF(AND('Mapa final'!#REF!="Muy Alta",'Mapa final'!#REF!="Moderado"),CONCATENATE("R6C",'Mapa final'!#REF!),"")</f>
        <v>#REF!</v>
      </c>
      <c r="AB11" s="38" t="e">
        <f>IF(AND('Mapa final'!#REF!="Muy Alta",'Mapa final'!#REF!="Mayor"),CONCATENATE("R6C",'Mapa final'!#REF!),"")</f>
        <v>#REF!</v>
      </c>
      <c r="AC11" s="39" t="e">
        <f>IF(AND('Mapa final'!#REF!="Muy Alta",'Mapa final'!#REF!="Mayor"),CONCATENATE("R6C",'Mapa final'!#REF!),"")</f>
        <v>#REF!</v>
      </c>
      <c r="AD11" s="44" t="e">
        <f>IF(AND('Mapa final'!#REF!="Muy Alta",'Mapa final'!#REF!="Mayor"),CONCATENATE("R6C",'Mapa final'!#REF!),"")</f>
        <v>#REF!</v>
      </c>
      <c r="AE11" s="44" t="e">
        <f>IF(AND('Mapa final'!#REF!="Muy Alta",'Mapa final'!#REF!="Mayor"),CONCATENATE("R6C",'Mapa final'!#REF!),"")</f>
        <v>#REF!</v>
      </c>
      <c r="AF11" s="44" t="e">
        <f>IF(AND('Mapa final'!#REF!="Muy Alta",'Mapa final'!#REF!="Mayor"),CONCATENATE("R6C",'Mapa final'!#REF!),"")</f>
        <v>#REF!</v>
      </c>
      <c r="AG11" s="40" t="e">
        <f>IF(AND('Mapa final'!#REF!="Muy Alta",'Mapa final'!#REF!="Mayor"),CONCATENATE("R6C",'Mapa final'!#REF!),"")</f>
        <v>#REF!</v>
      </c>
      <c r="AH11" s="41" t="e">
        <f>IF(AND('Mapa final'!#REF!="Muy Alta",'Mapa final'!#REF!="Catastrófico"),CONCATENATE("R6C",'Mapa final'!#REF!),"")</f>
        <v>#REF!</v>
      </c>
      <c r="AI11" s="42" t="e">
        <f>IF(AND('Mapa final'!#REF!="Muy Alta",'Mapa final'!#REF!="Catastrófico"),CONCATENATE("R6C",'Mapa final'!#REF!),"")</f>
        <v>#REF!</v>
      </c>
      <c r="AJ11" s="42" t="e">
        <f>IF(AND('Mapa final'!#REF!="Muy Alta",'Mapa final'!#REF!="Catastrófico"),CONCATENATE("R6C",'Mapa final'!#REF!),"")</f>
        <v>#REF!</v>
      </c>
      <c r="AK11" s="42" t="e">
        <f>IF(AND('Mapa final'!#REF!="Muy Alta",'Mapa final'!#REF!="Catastrófico"),CONCATENATE("R6C",'Mapa final'!#REF!),"")</f>
        <v>#REF!</v>
      </c>
      <c r="AL11" s="42" t="e">
        <f>IF(AND('Mapa final'!#REF!="Muy Alta",'Mapa final'!#REF!="Catastrófico"),CONCATENATE("R6C",'Mapa final'!#REF!),"")</f>
        <v>#REF!</v>
      </c>
      <c r="AM11" s="43" t="e">
        <f>IF(AND('Mapa final'!#REF!="Muy Alta",'Mapa final'!#REF!="Catastrófico"),CONCATENATE("R6C",'Mapa final'!#REF!),"")</f>
        <v>#REF!</v>
      </c>
      <c r="AN11" s="70"/>
      <c r="AO11" s="353"/>
      <c r="AP11" s="354"/>
      <c r="AQ11" s="354"/>
      <c r="AR11" s="354"/>
      <c r="AS11" s="354"/>
      <c r="AT11" s="355"/>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row>
    <row r="12" spans="1:91" ht="15" customHeight="1" x14ac:dyDescent="0.25">
      <c r="A12" s="70"/>
      <c r="B12" s="291"/>
      <c r="C12" s="291"/>
      <c r="D12" s="292"/>
      <c r="E12" s="332"/>
      <c r="F12" s="333"/>
      <c r="G12" s="333"/>
      <c r="H12" s="333"/>
      <c r="I12" s="334"/>
      <c r="J12" s="38" t="e">
        <f>IF(AND('Mapa final'!#REF!="Muy Alta",'Mapa final'!#REF!="Leve"),CONCATENATE("R7C",'Mapa final'!#REF!),"")</f>
        <v>#REF!</v>
      </c>
      <c r="K12" s="39" t="e">
        <f>IF(AND('Mapa final'!#REF!="Muy Alta",'Mapa final'!#REF!="Leve"),CONCATENATE("R7C",'Mapa final'!#REF!),"")</f>
        <v>#REF!</v>
      </c>
      <c r="L12" s="44" t="e">
        <f>IF(AND('Mapa final'!#REF!="Muy Alta",'Mapa final'!#REF!="Leve"),CONCATENATE("R7C",'Mapa final'!#REF!),"")</f>
        <v>#REF!</v>
      </c>
      <c r="M12" s="44" t="e">
        <f>IF(AND('Mapa final'!#REF!="Muy Alta",'Mapa final'!#REF!="Leve"),CONCATENATE("R7C",'Mapa final'!#REF!),"")</f>
        <v>#REF!</v>
      </c>
      <c r="N12" s="44" t="e">
        <f>IF(AND('Mapa final'!#REF!="Muy Alta",'Mapa final'!#REF!="Leve"),CONCATENATE("R7C",'Mapa final'!#REF!),"")</f>
        <v>#REF!</v>
      </c>
      <c r="O12" s="40" t="e">
        <f>IF(AND('Mapa final'!#REF!="Muy Alta",'Mapa final'!#REF!="Leve"),CONCATENATE("R7C",'Mapa final'!#REF!),"")</f>
        <v>#REF!</v>
      </c>
      <c r="P12" s="38" t="e">
        <f>IF(AND('Mapa final'!#REF!="Muy Alta",'Mapa final'!#REF!="Menor"),CONCATENATE("R7C",'Mapa final'!#REF!),"")</f>
        <v>#REF!</v>
      </c>
      <c r="Q12" s="39" t="e">
        <f>IF(AND('Mapa final'!#REF!="Muy Alta",'Mapa final'!#REF!="Menor"),CONCATENATE("R7C",'Mapa final'!#REF!),"")</f>
        <v>#REF!</v>
      </c>
      <c r="R12" s="44" t="e">
        <f>IF(AND('Mapa final'!#REF!="Muy Alta",'Mapa final'!#REF!="Menor"),CONCATENATE("R7C",'Mapa final'!#REF!),"")</f>
        <v>#REF!</v>
      </c>
      <c r="S12" s="44" t="e">
        <f>IF(AND('Mapa final'!#REF!="Muy Alta",'Mapa final'!#REF!="Menor"),CONCATENATE("R7C",'Mapa final'!#REF!),"")</f>
        <v>#REF!</v>
      </c>
      <c r="T12" s="44" t="e">
        <f>IF(AND('Mapa final'!#REF!="Muy Alta",'Mapa final'!#REF!="Menor"),CONCATENATE("R7C",'Mapa final'!#REF!),"")</f>
        <v>#REF!</v>
      </c>
      <c r="U12" s="40" t="e">
        <f>IF(AND('Mapa final'!#REF!="Muy Alta",'Mapa final'!#REF!="Menor"),CONCATENATE("R7C",'Mapa final'!#REF!),"")</f>
        <v>#REF!</v>
      </c>
      <c r="V12" s="38" t="e">
        <f>IF(AND('Mapa final'!#REF!="Muy Alta",'Mapa final'!#REF!="Moderado"),CONCATENATE("R7C",'Mapa final'!#REF!),"")</f>
        <v>#REF!</v>
      </c>
      <c r="W12" s="39" t="e">
        <f>IF(AND('Mapa final'!#REF!="Muy Alta",'Mapa final'!#REF!="Moderado"),CONCATENATE("R7C",'Mapa final'!#REF!),"")</f>
        <v>#REF!</v>
      </c>
      <c r="X12" s="44" t="e">
        <f>IF(AND('Mapa final'!#REF!="Muy Alta",'Mapa final'!#REF!="Moderado"),CONCATENATE("R7C",'Mapa final'!#REF!),"")</f>
        <v>#REF!</v>
      </c>
      <c r="Y12" s="44" t="e">
        <f>IF(AND('Mapa final'!#REF!="Muy Alta",'Mapa final'!#REF!="Moderado"),CONCATENATE("R7C",'Mapa final'!#REF!),"")</f>
        <v>#REF!</v>
      </c>
      <c r="Z12" s="44" t="e">
        <f>IF(AND('Mapa final'!#REF!="Muy Alta",'Mapa final'!#REF!="Moderado"),CONCATENATE("R7C",'Mapa final'!#REF!),"")</f>
        <v>#REF!</v>
      </c>
      <c r="AA12" s="40" t="e">
        <f>IF(AND('Mapa final'!#REF!="Muy Alta",'Mapa final'!#REF!="Moderado"),CONCATENATE("R7C",'Mapa final'!#REF!),"")</f>
        <v>#REF!</v>
      </c>
      <c r="AB12" s="38" t="e">
        <f>IF(AND('Mapa final'!#REF!="Muy Alta",'Mapa final'!#REF!="Mayor"),CONCATENATE("R7C",'Mapa final'!#REF!),"")</f>
        <v>#REF!</v>
      </c>
      <c r="AC12" s="39" t="e">
        <f>IF(AND('Mapa final'!#REF!="Muy Alta",'Mapa final'!#REF!="Mayor"),CONCATENATE("R7C",'Mapa final'!#REF!),"")</f>
        <v>#REF!</v>
      </c>
      <c r="AD12" s="44" t="e">
        <f>IF(AND('Mapa final'!#REF!="Muy Alta",'Mapa final'!#REF!="Mayor"),CONCATENATE("R7C",'Mapa final'!#REF!),"")</f>
        <v>#REF!</v>
      </c>
      <c r="AE12" s="44" t="e">
        <f>IF(AND('Mapa final'!#REF!="Muy Alta",'Mapa final'!#REF!="Mayor"),CONCATENATE("R7C",'Mapa final'!#REF!),"")</f>
        <v>#REF!</v>
      </c>
      <c r="AF12" s="44" t="e">
        <f>IF(AND('Mapa final'!#REF!="Muy Alta",'Mapa final'!#REF!="Mayor"),CONCATENATE("R7C",'Mapa final'!#REF!),"")</f>
        <v>#REF!</v>
      </c>
      <c r="AG12" s="40" t="e">
        <f>IF(AND('Mapa final'!#REF!="Muy Alta",'Mapa final'!#REF!="Mayor"),CONCATENATE("R7C",'Mapa final'!#REF!),"")</f>
        <v>#REF!</v>
      </c>
      <c r="AH12" s="41" t="e">
        <f>IF(AND('Mapa final'!#REF!="Muy Alta",'Mapa final'!#REF!="Catastrófico"),CONCATENATE("R7C",'Mapa final'!#REF!),"")</f>
        <v>#REF!</v>
      </c>
      <c r="AI12" s="42" t="e">
        <f>IF(AND('Mapa final'!#REF!="Muy Alta",'Mapa final'!#REF!="Catastrófico"),CONCATENATE("R7C",'Mapa final'!#REF!),"")</f>
        <v>#REF!</v>
      </c>
      <c r="AJ12" s="42" t="e">
        <f>IF(AND('Mapa final'!#REF!="Muy Alta",'Mapa final'!#REF!="Catastrófico"),CONCATENATE("R7C",'Mapa final'!#REF!),"")</f>
        <v>#REF!</v>
      </c>
      <c r="AK12" s="42" t="e">
        <f>IF(AND('Mapa final'!#REF!="Muy Alta",'Mapa final'!#REF!="Catastrófico"),CONCATENATE("R7C",'Mapa final'!#REF!),"")</f>
        <v>#REF!</v>
      </c>
      <c r="AL12" s="42" t="e">
        <f>IF(AND('Mapa final'!#REF!="Muy Alta",'Mapa final'!#REF!="Catastrófico"),CONCATENATE("R7C",'Mapa final'!#REF!),"")</f>
        <v>#REF!</v>
      </c>
      <c r="AM12" s="43" t="e">
        <f>IF(AND('Mapa final'!#REF!="Muy Alta",'Mapa final'!#REF!="Catastrófico"),CONCATENATE("R7C",'Mapa final'!#REF!),"")</f>
        <v>#REF!</v>
      </c>
      <c r="AN12" s="70"/>
      <c r="AO12" s="353"/>
      <c r="AP12" s="354"/>
      <c r="AQ12" s="354"/>
      <c r="AR12" s="354"/>
      <c r="AS12" s="354"/>
      <c r="AT12" s="355"/>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row>
    <row r="13" spans="1:91" ht="15" customHeight="1" x14ac:dyDescent="0.25">
      <c r="A13" s="70"/>
      <c r="B13" s="291"/>
      <c r="C13" s="291"/>
      <c r="D13" s="292"/>
      <c r="E13" s="332"/>
      <c r="F13" s="333"/>
      <c r="G13" s="333"/>
      <c r="H13" s="333"/>
      <c r="I13" s="334"/>
      <c r="J13" s="38" t="e">
        <f>IF(AND('Mapa final'!#REF!="Muy Alta",'Mapa final'!#REF!="Leve"),CONCATENATE("R8C",'Mapa final'!#REF!),"")</f>
        <v>#REF!</v>
      </c>
      <c r="K13" s="39" t="e">
        <f>IF(AND('Mapa final'!#REF!="Muy Alta",'Mapa final'!#REF!="Leve"),CONCATENATE("R8C",'Mapa final'!#REF!),"")</f>
        <v>#REF!</v>
      </c>
      <c r="L13" s="44" t="e">
        <f>IF(AND('Mapa final'!#REF!="Muy Alta",'Mapa final'!#REF!="Leve"),CONCATENATE("R8C",'Mapa final'!#REF!),"")</f>
        <v>#REF!</v>
      </c>
      <c r="M13" s="44" t="e">
        <f>IF(AND('Mapa final'!#REF!="Muy Alta",'Mapa final'!#REF!="Leve"),CONCATENATE("R8C",'Mapa final'!#REF!),"")</f>
        <v>#REF!</v>
      </c>
      <c r="N13" s="44" t="e">
        <f>IF(AND('Mapa final'!#REF!="Muy Alta",'Mapa final'!#REF!="Leve"),CONCATENATE("R8C",'Mapa final'!#REF!),"")</f>
        <v>#REF!</v>
      </c>
      <c r="O13" s="40" t="e">
        <f>IF(AND('Mapa final'!#REF!="Muy Alta",'Mapa final'!#REF!="Leve"),CONCATENATE("R8C",'Mapa final'!#REF!),"")</f>
        <v>#REF!</v>
      </c>
      <c r="P13" s="38" t="e">
        <f>IF(AND('Mapa final'!#REF!="Muy Alta",'Mapa final'!#REF!="Menor"),CONCATENATE("R8C",'Mapa final'!#REF!),"")</f>
        <v>#REF!</v>
      </c>
      <c r="Q13" s="39" t="e">
        <f>IF(AND('Mapa final'!#REF!="Muy Alta",'Mapa final'!#REF!="Menor"),CONCATENATE("R8C",'Mapa final'!#REF!),"")</f>
        <v>#REF!</v>
      </c>
      <c r="R13" s="44" t="e">
        <f>IF(AND('Mapa final'!#REF!="Muy Alta",'Mapa final'!#REF!="Menor"),CONCATENATE("R8C",'Mapa final'!#REF!),"")</f>
        <v>#REF!</v>
      </c>
      <c r="S13" s="44" t="e">
        <f>IF(AND('Mapa final'!#REF!="Muy Alta",'Mapa final'!#REF!="Menor"),CONCATENATE("R8C",'Mapa final'!#REF!),"")</f>
        <v>#REF!</v>
      </c>
      <c r="T13" s="44" t="e">
        <f>IF(AND('Mapa final'!#REF!="Muy Alta",'Mapa final'!#REF!="Menor"),CONCATENATE("R8C",'Mapa final'!#REF!),"")</f>
        <v>#REF!</v>
      </c>
      <c r="U13" s="40" t="e">
        <f>IF(AND('Mapa final'!#REF!="Muy Alta",'Mapa final'!#REF!="Menor"),CONCATENATE("R8C",'Mapa final'!#REF!),"")</f>
        <v>#REF!</v>
      </c>
      <c r="V13" s="38" t="e">
        <f>IF(AND('Mapa final'!#REF!="Muy Alta",'Mapa final'!#REF!="Moderado"),CONCATENATE("R8C",'Mapa final'!#REF!),"")</f>
        <v>#REF!</v>
      </c>
      <c r="W13" s="39" t="e">
        <f>IF(AND('Mapa final'!#REF!="Muy Alta",'Mapa final'!#REF!="Moderado"),CONCATENATE("R8C",'Mapa final'!#REF!),"")</f>
        <v>#REF!</v>
      </c>
      <c r="X13" s="44" t="e">
        <f>IF(AND('Mapa final'!#REF!="Muy Alta",'Mapa final'!#REF!="Moderado"),CONCATENATE("R8C",'Mapa final'!#REF!),"")</f>
        <v>#REF!</v>
      </c>
      <c r="Y13" s="44" t="e">
        <f>IF(AND('Mapa final'!#REF!="Muy Alta",'Mapa final'!#REF!="Moderado"),CONCATENATE("R8C",'Mapa final'!#REF!),"")</f>
        <v>#REF!</v>
      </c>
      <c r="Z13" s="44" t="e">
        <f>IF(AND('Mapa final'!#REF!="Muy Alta",'Mapa final'!#REF!="Moderado"),CONCATENATE("R8C",'Mapa final'!#REF!),"")</f>
        <v>#REF!</v>
      </c>
      <c r="AA13" s="40" t="e">
        <f>IF(AND('Mapa final'!#REF!="Muy Alta",'Mapa final'!#REF!="Moderado"),CONCATENATE("R8C",'Mapa final'!#REF!),"")</f>
        <v>#REF!</v>
      </c>
      <c r="AB13" s="38" t="e">
        <f>IF(AND('Mapa final'!#REF!="Muy Alta",'Mapa final'!#REF!="Mayor"),CONCATENATE("R8C",'Mapa final'!#REF!),"")</f>
        <v>#REF!</v>
      </c>
      <c r="AC13" s="39" t="e">
        <f>IF(AND('Mapa final'!#REF!="Muy Alta",'Mapa final'!#REF!="Mayor"),CONCATENATE("R8C",'Mapa final'!#REF!),"")</f>
        <v>#REF!</v>
      </c>
      <c r="AD13" s="44" t="e">
        <f>IF(AND('Mapa final'!#REF!="Muy Alta",'Mapa final'!#REF!="Mayor"),CONCATENATE("R8C",'Mapa final'!#REF!),"")</f>
        <v>#REF!</v>
      </c>
      <c r="AE13" s="44" t="e">
        <f>IF(AND('Mapa final'!#REF!="Muy Alta",'Mapa final'!#REF!="Mayor"),CONCATENATE("R8C",'Mapa final'!#REF!),"")</f>
        <v>#REF!</v>
      </c>
      <c r="AF13" s="44" t="e">
        <f>IF(AND('Mapa final'!#REF!="Muy Alta",'Mapa final'!#REF!="Mayor"),CONCATENATE("R8C",'Mapa final'!#REF!),"")</f>
        <v>#REF!</v>
      </c>
      <c r="AG13" s="40" t="e">
        <f>IF(AND('Mapa final'!#REF!="Muy Alta",'Mapa final'!#REF!="Mayor"),CONCATENATE("R8C",'Mapa final'!#REF!),"")</f>
        <v>#REF!</v>
      </c>
      <c r="AH13" s="41" t="e">
        <f>IF(AND('Mapa final'!#REF!="Muy Alta",'Mapa final'!#REF!="Catastrófico"),CONCATENATE("R8C",'Mapa final'!#REF!),"")</f>
        <v>#REF!</v>
      </c>
      <c r="AI13" s="42" t="e">
        <f>IF(AND('Mapa final'!#REF!="Muy Alta",'Mapa final'!#REF!="Catastrófico"),CONCATENATE("R8C",'Mapa final'!#REF!),"")</f>
        <v>#REF!</v>
      </c>
      <c r="AJ13" s="42" t="e">
        <f>IF(AND('Mapa final'!#REF!="Muy Alta",'Mapa final'!#REF!="Catastrófico"),CONCATENATE("R8C",'Mapa final'!#REF!),"")</f>
        <v>#REF!</v>
      </c>
      <c r="AK13" s="42" t="e">
        <f>IF(AND('Mapa final'!#REF!="Muy Alta",'Mapa final'!#REF!="Catastrófico"),CONCATENATE("R8C",'Mapa final'!#REF!),"")</f>
        <v>#REF!</v>
      </c>
      <c r="AL13" s="42" t="e">
        <f>IF(AND('Mapa final'!#REF!="Muy Alta",'Mapa final'!#REF!="Catastrófico"),CONCATENATE("R8C",'Mapa final'!#REF!),"")</f>
        <v>#REF!</v>
      </c>
      <c r="AM13" s="43" t="e">
        <f>IF(AND('Mapa final'!#REF!="Muy Alta",'Mapa final'!#REF!="Catastrófico"),CONCATENATE("R8C",'Mapa final'!#REF!),"")</f>
        <v>#REF!</v>
      </c>
      <c r="AN13" s="70"/>
      <c r="AO13" s="353"/>
      <c r="AP13" s="354"/>
      <c r="AQ13" s="354"/>
      <c r="AR13" s="354"/>
      <c r="AS13" s="354"/>
      <c r="AT13" s="355"/>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row>
    <row r="14" spans="1:91" ht="15" customHeight="1" x14ac:dyDescent="0.25">
      <c r="A14" s="70"/>
      <c r="B14" s="291"/>
      <c r="C14" s="291"/>
      <c r="D14" s="292"/>
      <c r="E14" s="332"/>
      <c r="F14" s="333"/>
      <c r="G14" s="333"/>
      <c r="H14" s="333"/>
      <c r="I14" s="334"/>
      <c r="J14" s="38" t="e">
        <f>IF(AND('Mapa final'!#REF!="Muy Alta",'Mapa final'!#REF!="Leve"),CONCATENATE("R9C",'Mapa final'!#REF!),"")</f>
        <v>#REF!</v>
      </c>
      <c r="K14" s="39" t="e">
        <f>IF(AND('Mapa final'!#REF!="Muy Alta",'Mapa final'!#REF!="Leve"),CONCATENATE("R9C",'Mapa final'!#REF!),"")</f>
        <v>#REF!</v>
      </c>
      <c r="L14" s="44" t="e">
        <f>IF(AND('Mapa final'!#REF!="Muy Alta",'Mapa final'!#REF!="Leve"),CONCATENATE("R9C",'Mapa final'!#REF!),"")</f>
        <v>#REF!</v>
      </c>
      <c r="M14" s="44" t="e">
        <f>IF(AND('Mapa final'!#REF!="Muy Alta",'Mapa final'!#REF!="Leve"),CONCATENATE("R9C",'Mapa final'!#REF!),"")</f>
        <v>#REF!</v>
      </c>
      <c r="N14" s="44" t="e">
        <f>IF(AND('Mapa final'!#REF!="Muy Alta",'Mapa final'!#REF!="Leve"),CONCATENATE("R9C",'Mapa final'!#REF!),"")</f>
        <v>#REF!</v>
      </c>
      <c r="O14" s="40" t="e">
        <f>IF(AND('Mapa final'!#REF!="Muy Alta",'Mapa final'!#REF!="Leve"),CONCATENATE("R9C",'Mapa final'!#REF!),"")</f>
        <v>#REF!</v>
      </c>
      <c r="P14" s="38" t="e">
        <f>IF(AND('Mapa final'!#REF!="Muy Alta",'Mapa final'!#REF!="Menor"),CONCATENATE("R9C",'Mapa final'!#REF!),"")</f>
        <v>#REF!</v>
      </c>
      <c r="Q14" s="39" t="e">
        <f>IF(AND('Mapa final'!#REF!="Muy Alta",'Mapa final'!#REF!="Menor"),CONCATENATE("R9C",'Mapa final'!#REF!),"")</f>
        <v>#REF!</v>
      </c>
      <c r="R14" s="44" t="e">
        <f>IF(AND('Mapa final'!#REF!="Muy Alta",'Mapa final'!#REF!="Menor"),CONCATENATE("R9C",'Mapa final'!#REF!),"")</f>
        <v>#REF!</v>
      </c>
      <c r="S14" s="44" t="e">
        <f>IF(AND('Mapa final'!#REF!="Muy Alta",'Mapa final'!#REF!="Menor"),CONCATENATE("R9C",'Mapa final'!#REF!),"")</f>
        <v>#REF!</v>
      </c>
      <c r="T14" s="44" t="e">
        <f>IF(AND('Mapa final'!#REF!="Muy Alta",'Mapa final'!#REF!="Menor"),CONCATENATE("R9C",'Mapa final'!#REF!),"")</f>
        <v>#REF!</v>
      </c>
      <c r="U14" s="40" t="e">
        <f>IF(AND('Mapa final'!#REF!="Muy Alta",'Mapa final'!#REF!="Menor"),CONCATENATE("R9C",'Mapa final'!#REF!),"")</f>
        <v>#REF!</v>
      </c>
      <c r="V14" s="38" t="e">
        <f>IF(AND('Mapa final'!#REF!="Muy Alta",'Mapa final'!#REF!="Moderado"),CONCATENATE("R9C",'Mapa final'!#REF!),"")</f>
        <v>#REF!</v>
      </c>
      <c r="W14" s="39" t="e">
        <f>IF(AND('Mapa final'!#REF!="Muy Alta",'Mapa final'!#REF!="Moderado"),CONCATENATE("R9C",'Mapa final'!#REF!),"")</f>
        <v>#REF!</v>
      </c>
      <c r="X14" s="44" t="e">
        <f>IF(AND('Mapa final'!#REF!="Muy Alta",'Mapa final'!#REF!="Moderado"),CONCATENATE("R9C",'Mapa final'!#REF!),"")</f>
        <v>#REF!</v>
      </c>
      <c r="Y14" s="44" t="e">
        <f>IF(AND('Mapa final'!#REF!="Muy Alta",'Mapa final'!#REF!="Moderado"),CONCATENATE("R9C",'Mapa final'!#REF!),"")</f>
        <v>#REF!</v>
      </c>
      <c r="Z14" s="44" t="e">
        <f>IF(AND('Mapa final'!#REF!="Muy Alta",'Mapa final'!#REF!="Moderado"),CONCATENATE("R9C",'Mapa final'!#REF!),"")</f>
        <v>#REF!</v>
      </c>
      <c r="AA14" s="40" t="e">
        <f>IF(AND('Mapa final'!#REF!="Muy Alta",'Mapa final'!#REF!="Moderado"),CONCATENATE("R9C",'Mapa final'!#REF!),"")</f>
        <v>#REF!</v>
      </c>
      <c r="AB14" s="38" t="e">
        <f>IF(AND('Mapa final'!#REF!="Muy Alta",'Mapa final'!#REF!="Mayor"),CONCATENATE("R9C",'Mapa final'!#REF!),"")</f>
        <v>#REF!</v>
      </c>
      <c r="AC14" s="39" t="e">
        <f>IF(AND('Mapa final'!#REF!="Muy Alta",'Mapa final'!#REF!="Mayor"),CONCATENATE("R9C",'Mapa final'!#REF!),"")</f>
        <v>#REF!</v>
      </c>
      <c r="AD14" s="44" t="e">
        <f>IF(AND('Mapa final'!#REF!="Muy Alta",'Mapa final'!#REF!="Mayor"),CONCATENATE("R9C",'Mapa final'!#REF!),"")</f>
        <v>#REF!</v>
      </c>
      <c r="AE14" s="44" t="e">
        <f>IF(AND('Mapa final'!#REF!="Muy Alta",'Mapa final'!#REF!="Mayor"),CONCATENATE("R9C",'Mapa final'!#REF!),"")</f>
        <v>#REF!</v>
      </c>
      <c r="AF14" s="44" t="e">
        <f>IF(AND('Mapa final'!#REF!="Muy Alta",'Mapa final'!#REF!="Mayor"),CONCATENATE("R9C",'Mapa final'!#REF!),"")</f>
        <v>#REF!</v>
      </c>
      <c r="AG14" s="40" t="e">
        <f>IF(AND('Mapa final'!#REF!="Muy Alta",'Mapa final'!#REF!="Mayor"),CONCATENATE("R9C",'Mapa final'!#REF!),"")</f>
        <v>#REF!</v>
      </c>
      <c r="AH14" s="41" t="e">
        <f>IF(AND('Mapa final'!#REF!="Muy Alta",'Mapa final'!#REF!="Catastrófico"),CONCATENATE("R9C",'Mapa final'!#REF!),"")</f>
        <v>#REF!</v>
      </c>
      <c r="AI14" s="42" t="e">
        <f>IF(AND('Mapa final'!#REF!="Muy Alta",'Mapa final'!#REF!="Catastrófico"),CONCATENATE("R9C",'Mapa final'!#REF!),"")</f>
        <v>#REF!</v>
      </c>
      <c r="AJ14" s="42" t="e">
        <f>IF(AND('Mapa final'!#REF!="Muy Alta",'Mapa final'!#REF!="Catastrófico"),CONCATENATE("R9C",'Mapa final'!#REF!),"")</f>
        <v>#REF!</v>
      </c>
      <c r="AK14" s="42" t="e">
        <f>IF(AND('Mapa final'!#REF!="Muy Alta",'Mapa final'!#REF!="Catastrófico"),CONCATENATE("R9C",'Mapa final'!#REF!),"")</f>
        <v>#REF!</v>
      </c>
      <c r="AL14" s="42" t="e">
        <f>IF(AND('Mapa final'!#REF!="Muy Alta",'Mapa final'!#REF!="Catastrófico"),CONCATENATE("R9C",'Mapa final'!#REF!),"")</f>
        <v>#REF!</v>
      </c>
      <c r="AM14" s="43" t="e">
        <f>IF(AND('Mapa final'!#REF!="Muy Alta",'Mapa final'!#REF!="Catastrófico"),CONCATENATE("R9C",'Mapa final'!#REF!),"")</f>
        <v>#REF!</v>
      </c>
      <c r="AN14" s="70"/>
      <c r="AO14" s="353"/>
      <c r="AP14" s="354"/>
      <c r="AQ14" s="354"/>
      <c r="AR14" s="354"/>
      <c r="AS14" s="354"/>
      <c r="AT14" s="355"/>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row>
    <row r="15" spans="1:91" ht="15.75" customHeight="1" thickBot="1" x14ac:dyDescent="0.3">
      <c r="A15" s="70"/>
      <c r="B15" s="291"/>
      <c r="C15" s="291"/>
      <c r="D15" s="292"/>
      <c r="E15" s="335"/>
      <c r="F15" s="336"/>
      <c r="G15" s="336"/>
      <c r="H15" s="336"/>
      <c r="I15" s="337"/>
      <c r="J15" s="45" t="e">
        <f>IF(AND('Mapa final'!#REF!="Muy Alta",'Mapa final'!#REF!="Leve"),CONCATENATE("R10C",'Mapa final'!#REF!),"")</f>
        <v>#REF!</v>
      </c>
      <c r="K15" s="46" t="e">
        <f>IF(AND('Mapa final'!#REF!="Muy Alta",'Mapa final'!#REF!="Leve"),CONCATENATE("R10C",'Mapa final'!#REF!),"")</f>
        <v>#REF!</v>
      </c>
      <c r="L15" s="46" t="e">
        <f>IF(AND('Mapa final'!#REF!="Muy Alta",'Mapa final'!#REF!="Leve"),CONCATENATE("R10C",'Mapa final'!#REF!),"")</f>
        <v>#REF!</v>
      </c>
      <c r="M15" s="46" t="e">
        <f>IF(AND('Mapa final'!#REF!="Muy Alta",'Mapa final'!#REF!="Leve"),CONCATENATE("R10C",'Mapa final'!#REF!),"")</f>
        <v>#REF!</v>
      </c>
      <c r="N15" s="46" t="e">
        <f>IF(AND('Mapa final'!#REF!="Muy Alta",'Mapa final'!#REF!="Leve"),CONCATENATE("R10C",'Mapa final'!#REF!),"")</f>
        <v>#REF!</v>
      </c>
      <c r="O15" s="47" t="e">
        <f>IF(AND('Mapa final'!#REF!="Muy Alta",'Mapa final'!#REF!="Leve"),CONCATENATE("R10C",'Mapa final'!#REF!),"")</f>
        <v>#REF!</v>
      </c>
      <c r="P15" s="38" t="e">
        <f>IF(AND('Mapa final'!#REF!="Muy Alta",'Mapa final'!#REF!="Menor"),CONCATENATE("R10C",'Mapa final'!#REF!),"")</f>
        <v>#REF!</v>
      </c>
      <c r="Q15" s="39" t="e">
        <f>IF(AND('Mapa final'!#REF!="Muy Alta",'Mapa final'!#REF!="Menor"),CONCATENATE("R10C",'Mapa final'!#REF!),"")</f>
        <v>#REF!</v>
      </c>
      <c r="R15" s="39" t="e">
        <f>IF(AND('Mapa final'!#REF!="Muy Alta",'Mapa final'!#REF!="Menor"),CONCATENATE("R10C",'Mapa final'!#REF!),"")</f>
        <v>#REF!</v>
      </c>
      <c r="S15" s="39" t="e">
        <f>IF(AND('Mapa final'!#REF!="Muy Alta",'Mapa final'!#REF!="Menor"),CONCATENATE("R10C",'Mapa final'!#REF!),"")</f>
        <v>#REF!</v>
      </c>
      <c r="T15" s="39" t="e">
        <f>IF(AND('Mapa final'!#REF!="Muy Alta",'Mapa final'!#REF!="Menor"),CONCATENATE("R10C",'Mapa final'!#REF!),"")</f>
        <v>#REF!</v>
      </c>
      <c r="U15" s="40" t="e">
        <f>IF(AND('Mapa final'!#REF!="Muy Alta",'Mapa final'!#REF!="Menor"),CONCATENATE("R10C",'Mapa final'!#REF!),"")</f>
        <v>#REF!</v>
      </c>
      <c r="V15" s="45" t="e">
        <f>IF(AND('Mapa final'!#REF!="Muy Alta",'Mapa final'!#REF!="Moderado"),CONCATENATE("R10C",'Mapa final'!#REF!),"")</f>
        <v>#REF!</v>
      </c>
      <c r="W15" s="46" t="e">
        <f>IF(AND('Mapa final'!#REF!="Muy Alta",'Mapa final'!#REF!="Moderado"),CONCATENATE("R10C",'Mapa final'!#REF!),"")</f>
        <v>#REF!</v>
      </c>
      <c r="X15" s="46" t="e">
        <f>IF(AND('Mapa final'!#REF!="Muy Alta",'Mapa final'!#REF!="Moderado"),CONCATENATE("R10C",'Mapa final'!#REF!),"")</f>
        <v>#REF!</v>
      </c>
      <c r="Y15" s="46" t="e">
        <f>IF(AND('Mapa final'!#REF!="Muy Alta",'Mapa final'!#REF!="Moderado"),CONCATENATE("R10C",'Mapa final'!#REF!),"")</f>
        <v>#REF!</v>
      </c>
      <c r="Z15" s="46" t="e">
        <f>IF(AND('Mapa final'!#REF!="Muy Alta",'Mapa final'!#REF!="Moderado"),CONCATENATE("R10C",'Mapa final'!#REF!),"")</f>
        <v>#REF!</v>
      </c>
      <c r="AA15" s="47" t="e">
        <f>IF(AND('Mapa final'!#REF!="Muy Alta",'Mapa final'!#REF!="Moderado"),CONCATENATE("R10C",'Mapa final'!#REF!),"")</f>
        <v>#REF!</v>
      </c>
      <c r="AB15" s="38" t="e">
        <f>IF(AND('Mapa final'!#REF!="Muy Alta",'Mapa final'!#REF!="Mayor"),CONCATENATE("R10C",'Mapa final'!#REF!),"")</f>
        <v>#REF!</v>
      </c>
      <c r="AC15" s="39" t="e">
        <f>IF(AND('Mapa final'!#REF!="Muy Alta",'Mapa final'!#REF!="Mayor"),CONCATENATE("R10C",'Mapa final'!#REF!),"")</f>
        <v>#REF!</v>
      </c>
      <c r="AD15" s="39" t="e">
        <f>IF(AND('Mapa final'!#REF!="Muy Alta",'Mapa final'!#REF!="Mayor"),CONCATENATE("R10C",'Mapa final'!#REF!),"")</f>
        <v>#REF!</v>
      </c>
      <c r="AE15" s="39" t="e">
        <f>IF(AND('Mapa final'!#REF!="Muy Alta",'Mapa final'!#REF!="Mayor"),CONCATENATE("R10C",'Mapa final'!#REF!),"")</f>
        <v>#REF!</v>
      </c>
      <c r="AF15" s="39" t="e">
        <f>IF(AND('Mapa final'!#REF!="Muy Alta",'Mapa final'!#REF!="Mayor"),CONCATENATE("R10C",'Mapa final'!#REF!),"")</f>
        <v>#REF!</v>
      </c>
      <c r="AG15" s="40" t="e">
        <f>IF(AND('Mapa final'!#REF!="Muy Alta",'Mapa final'!#REF!="Mayor"),CONCATENATE("R10C",'Mapa final'!#REF!),"")</f>
        <v>#REF!</v>
      </c>
      <c r="AH15" s="48" t="e">
        <f>IF(AND('Mapa final'!#REF!="Muy Alta",'Mapa final'!#REF!="Catastrófico"),CONCATENATE("R10C",'Mapa final'!#REF!),"")</f>
        <v>#REF!</v>
      </c>
      <c r="AI15" s="49" t="e">
        <f>IF(AND('Mapa final'!#REF!="Muy Alta",'Mapa final'!#REF!="Catastrófico"),CONCATENATE("R10C",'Mapa final'!#REF!),"")</f>
        <v>#REF!</v>
      </c>
      <c r="AJ15" s="49" t="e">
        <f>IF(AND('Mapa final'!#REF!="Muy Alta",'Mapa final'!#REF!="Catastrófico"),CONCATENATE("R10C",'Mapa final'!#REF!),"")</f>
        <v>#REF!</v>
      </c>
      <c r="AK15" s="49" t="e">
        <f>IF(AND('Mapa final'!#REF!="Muy Alta",'Mapa final'!#REF!="Catastrófico"),CONCATENATE("R10C",'Mapa final'!#REF!),"")</f>
        <v>#REF!</v>
      </c>
      <c r="AL15" s="49" t="e">
        <f>IF(AND('Mapa final'!#REF!="Muy Alta",'Mapa final'!#REF!="Catastrófico"),CONCATENATE("R10C",'Mapa final'!#REF!),"")</f>
        <v>#REF!</v>
      </c>
      <c r="AM15" s="50" t="e">
        <f>IF(AND('Mapa final'!#REF!="Muy Alta",'Mapa final'!#REF!="Catastrófico"),CONCATENATE("R10C",'Mapa final'!#REF!),"")</f>
        <v>#REF!</v>
      </c>
      <c r="AN15" s="70"/>
      <c r="AO15" s="356"/>
      <c r="AP15" s="357"/>
      <c r="AQ15" s="357"/>
      <c r="AR15" s="357"/>
      <c r="AS15" s="357"/>
      <c r="AT15" s="358"/>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row>
    <row r="16" spans="1:91" ht="15" customHeight="1" x14ac:dyDescent="0.25">
      <c r="A16" s="70"/>
      <c r="B16" s="291"/>
      <c r="C16" s="291"/>
      <c r="D16" s="292"/>
      <c r="E16" s="329" t="s">
        <v>111</v>
      </c>
      <c r="F16" s="330"/>
      <c r="G16" s="330"/>
      <c r="H16" s="330"/>
      <c r="I16" s="330"/>
      <c r="J16" s="51" t="str">
        <f ca="1">IF(AND('Mapa final'!$AA$9="Alta",'Mapa final'!$AC$9="Leve"),CONCATENATE("R1C",'Mapa final'!$Q$9),"")</f>
        <v/>
      </c>
      <c r="K16" s="52" t="str">
        <f ca="1">IF(AND('Mapa final'!$AA$10="Alta",'Mapa final'!$AC$10="Leve"),CONCATENATE("R1C",'Mapa final'!$Q$10),"")</f>
        <v/>
      </c>
      <c r="L16" s="52" t="str">
        <f ca="1">IF(AND('Mapa final'!$AA$11="Alta",'Mapa final'!$AC$11="Leve"),CONCATENATE("R1C",'Mapa final'!$Q$11),"")</f>
        <v/>
      </c>
      <c r="M16" s="52" t="str">
        <f>IF(AND('Mapa final'!$AA$12="Alta",'Mapa final'!$AC$12="Leve"),CONCATENATE("R1C",'Mapa final'!$Q$12),"")</f>
        <v/>
      </c>
      <c r="N16" s="52" t="str">
        <f>IF(AND('Mapa final'!$AA$13="Alta",'Mapa final'!$AC$13="Leve"),CONCATENATE("R1C",'Mapa final'!$Q$13),"")</f>
        <v/>
      </c>
      <c r="O16" s="53" t="str">
        <f>IF(AND('Mapa final'!$AA$14="Alta",'Mapa final'!$AC$14="Leve"),CONCATENATE("R1C",'Mapa final'!$Q$14),"")</f>
        <v/>
      </c>
      <c r="P16" s="51" t="str">
        <f ca="1">IF(AND('Mapa final'!$AA$9="Alta",'Mapa final'!$AC$9="Menor"),CONCATENATE("R1C",'Mapa final'!$Q$9),"")</f>
        <v/>
      </c>
      <c r="Q16" s="52" t="str">
        <f ca="1">IF(AND('Mapa final'!$AA$10="Alta",'Mapa final'!$AC$10="Menor"),CONCATENATE("R1C",'Mapa final'!$Q$10),"")</f>
        <v/>
      </c>
      <c r="R16" s="52" t="str">
        <f ca="1">IF(AND('Mapa final'!$AA$11="Alta",'Mapa final'!$AC$11="Menor"),CONCATENATE("R1C",'Mapa final'!$Q$11),"")</f>
        <v/>
      </c>
      <c r="S16" s="52" t="str">
        <f>IF(AND('Mapa final'!$AA$12="Alta",'Mapa final'!$AC$12="Menor"),CONCATENATE("R1C",'Mapa final'!$Q$12),"")</f>
        <v/>
      </c>
      <c r="T16" s="52" t="str">
        <f>IF(AND('Mapa final'!$AA$13="Alta",'Mapa final'!$AC$13="Menor"),CONCATENATE("R1C",'Mapa final'!$Q$13),"")</f>
        <v/>
      </c>
      <c r="U16" s="53" t="str">
        <f>IF(AND('Mapa final'!$AA$14="Alta",'Mapa final'!$AC$14="Menor"),CONCATENATE("R1C",'Mapa final'!$Q$14),"")</f>
        <v/>
      </c>
      <c r="V16" s="32" t="str">
        <f ca="1">IF(AND('Mapa final'!$AA$9="Alta",'Mapa final'!$AC$9="Moderado"),CONCATENATE("R1C",'Mapa final'!$Q$9),"")</f>
        <v/>
      </c>
      <c r="W16" s="33" t="str">
        <f ca="1">IF(AND('Mapa final'!$AA$10="Alta",'Mapa final'!$AC$10="Moderado"),CONCATENATE("R1C",'Mapa final'!$Q$10),"")</f>
        <v/>
      </c>
      <c r="X16" s="33" t="str">
        <f ca="1">IF(AND('Mapa final'!$AA$11="Alta",'Mapa final'!$AC$11="Moderado"),CONCATENATE("R1C",'Mapa final'!$Q$11),"")</f>
        <v/>
      </c>
      <c r="Y16" s="33" t="str">
        <f>IF(AND('Mapa final'!$AA$12="Alta",'Mapa final'!$AC$12="Moderado"),CONCATENATE("R1C",'Mapa final'!$Q$12),"")</f>
        <v/>
      </c>
      <c r="Z16" s="33" t="str">
        <f>IF(AND('Mapa final'!$AA$13="Alta",'Mapa final'!$AC$13="Moderado"),CONCATENATE("R1C",'Mapa final'!$Q$13),"")</f>
        <v/>
      </c>
      <c r="AA16" s="34" t="str">
        <f>IF(AND('Mapa final'!$AA$14="Alta",'Mapa final'!$AC$14="Moderado"),CONCATENATE("R1C",'Mapa final'!$Q$14),"")</f>
        <v/>
      </c>
      <c r="AB16" s="32" t="str">
        <f ca="1">IF(AND('Mapa final'!$AA$9="Alta",'Mapa final'!$AC$9="Mayor"),CONCATENATE("R1C",'Mapa final'!$Q$9),"")</f>
        <v/>
      </c>
      <c r="AC16" s="33" t="str">
        <f ca="1">IF(AND('Mapa final'!$AA$10="Alta",'Mapa final'!$AC$10="Mayor"),CONCATENATE("R1C",'Mapa final'!$Q$10),"")</f>
        <v/>
      </c>
      <c r="AD16" s="33" t="str">
        <f ca="1">IF(AND('Mapa final'!$AA$11="Alta",'Mapa final'!$AC$11="Mayor"),CONCATENATE("R1C",'Mapa final'!$Q$11),"")</f>
        <v/>
      </c>
      <c r="AE16" s="33" t="str">
        <f>IF(AND('Mapa final'!$AA$12="Alta",'Mapa final'!$AC$12="Mayor"),CONCATENATE("R1C",'Mapa final'!$Q$12),"")</f>
        <v/>
      </c>
      <c r="AF16" s="33" t="str">
        <f>IF(AND('Mapa final'!$AA$13="Alta",'Mapa final'!$AC$13="Mayor"),CONCATENATE("R1C",'Mapa final'!$Q$13),"")</f>
        <v/>
      </c>
      <c r="AG16" s="34" t="str">
        <f>IF(AND('Mapa final'!$AA$14="Alta",'Mapa final'!$AC$14="Mayor"),CONCATENATE("R1C",'Mapa final'!$Q$14),"")</f>
        <v/>
      </c>
      <c r="AH16" s="35" t="str">
        <f ca="1">IF(AND('Mapa final'!$AA$9="Alta",'Mapa final'!$AC$9="Catastrófico"),CONCATENATE("R1C",'Mapa final'!$Q$9),"")</f>
        <v/>
      </c>
      <c r="AI16" s="36" t="str">
        <f ca="1">IF(AND('Mapa final'!$AA$10="Alta",'Mapa final'!$AC$10="Catastrófico"),CONCATENATE("R1C",'Mapa final'!$Q$10),"")</f>
        <v/>
      </c>
      <c r="AJ16" s="36" t="str">
        <f ca="1">IF(AND('Mapa final'!$AA$11="Alta",'Mapa final'!$AC$11="Catastrófico"),CONCATENATE("R1C",'Mapa final'!$Q$11),"")</f>
        <v/>
      </c>
      <c r="AK16" s="36" t="str">
        <f>IF(AND('Mapa final'!$AA$12="Alta",'Mapa final'!$AC$12="Catastrófico"),CONCATENATE("R1C",'Mapa final'!$Q$12),"")</f>
        <v/>
      </c>
      <c r="AL16" s="36" t="str">
        <f>IF(AND('Mapa final'!$AA$13="Alta",'Mapa final'!$AC$13="Catastrófico"),CONCATENATE("R1C",'Mapa final'!$Q$13),"")</f>
        <v/>
      </c>
      <c r="AM16" s="37" t="str">
        <f>IF(AND('Mapa final'!$AA$14="Alta",'Mapa final'!$AC$14="Catastrófico"),CONCATENATE("R1C",'Mapa final'!$Q$14),"")</f>
        <v/>
      </c>
      <c r="AN16" s="70"/>
      <c r="AO16" s="339" t="s">
        <v>76</v>
      </c>
      <c r="AP16" s="340"/>
      <c r="AQ16" s="340"/>
      <c r="AR16" s="340"/>
      <c r="AS16" s="340"/>
      <c r="AT16" s="341"/>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row>
    <row r="17" spans="1:76" ht="15" customHeight="1" x14ac:dyDescent="0.25">
      <c r="A17" s="70"/>
      <c r="B17" s="291"/>
      <c r="C17" s="291"/>
      <c r="D17" s="292"/>
      <c r="E17" s="348"/>
      <c r="F17" s="349"/>
      <c r="G17" s="349"/>
      <c r="H17" s="349"/>
      <c r="I17" s="349"/>
      <c r="J17" s="54" t="e">
        <f>IF(AND('Mapa final'!#REF!="Alta",'Mapa final'!#REF!="Leve"),CONCATENATE("R2C",'Mapa final'!#REF!),"")</f>
        <v>#REF!</v>
      </c>
      <c r="K17" s="55" t="e">
        <f>IF(AND('Mapa final'!#REF!="Alta",'Mapa final'!#REF!="Leve"),CONCATENATE("R2C",'Mapa final'!#REF!),"")</f>
        <v>#REF!</v>
      </c>
      <c r="L17" s="55" t="e">
        <f>IF(AND('Mapa final'!#REF!="Alta",'Mapa final'!#REF!="Leve"),CONCATENATE("R2C",'Mapa final'!#REF!),"")</f>
        <v>#REF!</v>
      </c>
      <c r="M17" s="55" t="e">
        <f>IF(AND('Mapa final'!#REF!="Alta",'Mapa final'!#REF!="Leve"),CONCATENATE("R2C",'Mapa final'!#REF!),"")</f>
        <v>#REF!</v>
      </c>
      <c r="N17" s="55" t="e">
        <f>IF(AND('Mapa final'!#REF!="Alta",'Mapa final'!#REF!="Leve"),CONCATENATE("R2C",'Mapa final'!#REF!),"")</f>
        <v>#REF!</v>
      </c>
      <c r="O17" s="56" t="e">
        <f>IF(AND('Mapa final'!#REF!="Alta",'Mapa final'!#REF!="Leve"),CONCATENATE("R2C",'Mapa final'!#REF!),"")</f>
        <v>#REF!</v>
      </c>
      <c r="P17" s="54" t="e">
        <f>IF(AND('Mapa final'!#REF!="Alta",'Mapa final'!#REF!="Menor"),CONCATENATE("R2C",'Mapa final'!#REF!),"")</f>
        <v>#REF!</v>
      </c>
      <c r="Q17" s="55" t="e">
        <f>IF(AND('Mapa final'!#REF!="Alta",'Mapa final'!#REF!="Menor"),CONCATENATE("R2C",'Mapa final'!#REF!),"")</f>
        <v>#REF!</v>
      </c>
      <c r="R17" s="55" t="e">
        <f>IF(AND('Mapa final'!#REF!="Alta",'Mapa final'!#REF!="Menor"),CONCATENATE("R2C",'Mapa final'!#REF!),"")</f>
        <v>#REF!</v>
      </c>
      <c r="S17" s="55" t="e">
        <f>IF(AND('Mapa final'!#REF!="Alta",'Mapa final'!#REF!="Menor"),CONCATENATE("R2C",'Mapa final'!#REF!),"")</f>
        <v>#REF!</v>
      </c>
      <c r="T17" s="55" t="e">
        <f>IF(AND('Mapa final'!#REF!="Alta",'Mapa final'!#REF!="Menor"),CONCATENATE("R2C",'Mapa final'!#REF!),"")</f>
        <v>#REF!</v>
      </c>
      <c r="U17" s="56" t="e">
        <f>IF(AND('Mapa final'!#REF!="Alta",'Mapa final'!#REF!="Menor"),CONCATENATE("R2C",'Mapa final'!#REF!),"")</f>
        <v>#REF!</v>
      </c>
      <c r="V17" s="38" t="e">
        <f>IF(AND('Mapa final'!#REF!="Alta",'Mapa final'!#REF!="Moderado"),CONCATENATE("R2C",'Mapa final'!#REF!),"")</f>
        <v>#REF!</v>
      </c>
      <c r="W17" s="39" t="e">
        <f>IF(AND('Mapa final'!#REF!="Alta",'Mapa final'!#REF!="Moderado"),CONCATENATE("R2C",'Mapa final'!#REF!),"")</f>
        <v>#REF!</v>
      </c>
      <c r="X17" s="39" t="e">
        <f>IF(AND('Mapa final'!#REF!="Alta",'Mapa final'!#REF!="Moderado"),CONCATENATE("R2C",'Mapa final'!#REF!),"")</f>
        <v>#REF!</v>
      </c>
      <c r="Y17" s="39" t="e">
        <f>IF(AND('Mapa final'!#REF!="Alta",'Mapa final'!#REF!="Moderado"),CONCATENATE("R2C",'Mapa final'!#REF!),"")</f>
        <v>#REF!</v>
      </c>
      <c r="Z17" s="39" t="e">
        <f>IF(AND('Mapa final'!#REF!="Alta",'Mapa final'!#REF!="Moderado"),CONCATENATE("R2C",'Mapa final'!#REF!),"")</f>
        <v>#REF!</v>
      </c>
      <c r="AA17" s="40" t="e">
        <f>IF(AND('Mapa final'!#REF!="Alta",'Mapa final'!#REF!="Moderado"),CONCATENATE("R2C",'Mapa final'!#REF!),"")</f>
        <v>#REF!</v>
      </c>
      <c r="AB17" s="38" t="e">
        <f>IF(AND('Mapa final'!#REF!="Alta",'Mapa final'!#REF!="Mayor"),CONCATENATE("R2C",'Mapa final'!#REF!),"")</f>
        <v>#REF!</v>
      </c>
      <c r="AC17" s="39" t="e">
        <f>IF(AND('Mapa final'!#REF!="Alta",'Mapa final'!#REF!="Mayor"),CONCATENATE("R2C",'Mapa final'!#REF!),"")</f>
        <v>#REF!</v>
      </c>
      <c r="AD17" s="39" t="e">
        <f>IF(AND('Mapa final'!#REF!="Alta",'Mapa final'!#REF!="Mayor"),CONCATENATE("R2C",'Mapa final'!#REF!),"")</f>
        <v>#REF!</v>
      </c>
      <c r="AE17" s="39" t="e">
        <f>IF(AND('Mapa final'!#REF!="Alta",'Mapa final'!#REF!="Mayor"),CONCATENATE("R2C",'Mapa final'!#REF!),"")</f>
        <v>#REF!</v>
      </c>
      <c r="AF17" s="39" t="e">
        <f>IF(AND('Mapa final'!#REF!="Alta",'Mapa final'!#REF!="Mayor"),CONCATENATE("R2C",'Mapa final'!#REF!),"")</f>
        <v>#REF!</v>
      </c>
      <c r="AG17" s="40" t="e">
        <f>IF(AND('Mapa final'!#REF!="Alta",'Mapa final'!#REF!="Mayor"),CONCATENATE("R2C",'Mapa final'!#REF!),"")</f>
        <v>#REF!</v>
      </c>
      <c r="AH17" s="41" t="e">
        <f>IF(AND('Mapa final'!#REF!="Alta",'Mapa final'!#REF!="Catastrófico"),CONCATENATE("R2C",'Mapa final'!#REF!),"")</f>
        <v>#REF!</v>
      </c>
      <c r="AI17" s="42" t="e">
        <f>IF(AND('Mapa final'!#REF!="Alta",'Mapa final'!#REF!="Catastrófico"),CONCATENATE("R2C",'Mapa final'!#REF!),"")</f>
        <v>#REF!</v>
      </c>
      <c r="AJ17" s="42" t="e">
        <f>IF(AND('Mapa final'!#REF!="Alta",'Mapa final'!#REF!="Catastrófico"),CONCATENATE("R2C",'Mapa final'!#REF!),"")</f>
        <v>#REF!</v>
      </c>
      <c r="AK17" s="42" t="e">
        <f>IF(AND('Mapa final'!#REF!="Alta",'Mapa final'!#REF!="Catastrófico"),CONCATENATE("R2C",'Mapa final'!#REF!),"")</f>
        <v>#REF!</v>
      </c>
      <c r="AL17" s="42" t="e">
        <f>IF(AND('Mapa final'!#REF!="Alta",'Mapa final'!#REF!="Catastrófico"),CONCATENATE("R2C",'Mapa final'!#REF!),"")</f>
        <v>#REF!</v>
      </c>
      <c r="AM17" s="43" t="e">
        <f>IF(AND('Mapa final'!#REF!="Alta",'Mapa final'!#REF!="Catastrófico"),CONCATENATE("R2C",'Mapa final'!#REF!),"")</f>
        <v>#REF!</v>
      </c>
      <c r="AN17" s="70"/>
      <c r="AO17" s="342"/>
      <c r="AP17" s="343"/>
      <c r="AQ17" s="343"/>
      <c r="AR17" s="343"/>
      <c r="AS17" s="343"/>
      <c r="AT17" s="344"/>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row>
    <row r="18" spans="1:76" ht="15" customHeight="1" x14ac:dyDescent="0.25">
      <c r="A18" s="70"/>
      <c r="B18" s="291"/>
      <c r="C18" s="291"/>
      <c r="D18" s="292"/>
      <c r="E18" s="332"/>
      <c r="F18" s="333"/>
      <c r="G18" s="333"/>
      <c r="H18" s="333"/>
      <c r="I18" s="349"/>
      <c r="J18" s="54" t="e">
        <f>IF(AND('Mapa final'!#REF!="Alta",'Mapa final'!#REF!="Leve"),CONCATENATE("R3C",'Mapa final'!#REF!),"")</f>
        <v>#REF!</v>
      </c>
      <c r="K18" s="55" t="e">
        <f>IF(AND('Mapa final'!#REF!="Alta",'Mapa final'!#REF!="Leve"),CONCATENATE("R3C",'Mapa final'!#REF!),"")</f>
        <v>#REF!</v>
      </c>
      <c r="L18" s="55" t="e">
        <f>IF(AND('Mapa final'!#REF!="Alta",'Mapa final'!#REF!="Leve"),CONCATENATE("R3C",'Mapa final'!#REF!),"")</f>
        <v>#REF!</v>
      </c>
      <c r="M18" s="55" t="e">
        <f>IF(AND('Mapa final'!#REF!="Alta",'Mapa final'!#REF!="Leve"),CONCATENATE("R3C",'Mapa final'!#REF!),"")</f>
        <v>#REF!</v>
      </c>
      <c r="N18" s="55" t="e">
        <f>IF(AND('Mapa final'!#REF!="Alta",'Mapa final'!#REF!="Leve"),CONCATENATE("R3C",'Mapa final'!#REF!),"")</f>
        <v>#REF!</v>
      </c>
      <c r="O18" s="56" t="e">
        <f>IF(AND('Mapa final'!#REF!="Alta",'Mapa final'!#REF!="Leve"),CONCATENATE("R3C",'Mapa final'!#REF!),"")</f>
        <v>#REF!</v>
      </c>
      <c r="P18" s="54" t="e">
        <f>IF(AND('Mapa final'!#REF!="Alta",'Mapa final'!#REF!="Menor"),CONCATENATE("R3C",'Mapa final'!#REF!),"")</f>
        <v>#REF!</v>
      </c>
      <c r="Q18" s="55" t="e">
        <f>IF(AND('Mapa final'!#REF!="Alta",'Mapa final'!#REF!="Menor"),CONCATENATE("R3C",'Mapa final'!#REF!),"")</f>
        <v>#REF!</v>
      </c>
      <c r="R18" s="55" t="e">
        <f>IF(AND('Mapa final'!#REF!="Alta",'Mapa final'!#REF!="Menor"),CONCATENATE("R3C",'Mapa final'!#REF!),"")</f>
        <v>#REF!</v>
      </c>
      <c r="S18" s="55" t="e">
        <f>IF(AND('Mapa final'!#REF!="Alta",'Mapa final'!#REF!="Menor"),CONCATENATE("R3C",'Mapa final'!#REF!),"")</f>
        <v>#REF!</v>
      </c>
      <c r="T18" s="55" t="e">
        <f>IF(AND('Mapa final'!#REF!="Alta",'Mapa final'!#REF!="Menor"),CONCATENATE("R3C",'Mapa final'!#REF!),"")</f>
        <v>#REF!</v>
      </c>
      <c r="U18" s="56" t="e">
        <f>IF(AND('Mapa final'!#REF!="Alta",'Mapa final'!#REF!="Menor"),CONCATENATE("R3C",'Mapa final'!#REF!),"")</f>
        <v>#REF!</v>
      </c>
      <c r="V18" s="38" t="e">
        <f>IF(AND('Mapa final'!#REF!="Alta",'Mapa final'!#REF!="Moderado"),CONCATENATE("R3C",'Mapa final'!#REF!),"")</f>
        <v>#REF!</v>
      </c>
      <c r="W18" s="39" t="e">
        <f>IF(AND('Mapa final'!#REF!="Alta",'Mapa final'!#REF!="Moderado"),CONCATENATE("R3C",'Mapa final'!#REF!),"")</f>
        <v>#REF!</v>
      </c>
      <c r="X18" s="39" t="e">
        <f>IF(AND('Mapa final'!#REF!="Alta",'Mapa final'!#REF!="Moderado"),CONCATENATE("R3C",'Mapa final'!#REF!),"")</f>
        <v>#REF!</v>
      </c>
      <c r="Y18" s="39" t="e">
        <f>IF(AND('Mapa final'!#REF!="Alta",'Mapa final'!#REF!="Moderado"),CONCATENATE("R3C",'Mapa final'!#REF!),"")</f>
        <v>#REF!</v>
      </c>
      <c r="Z18" s="39" t="e">
        <f>IF(AND('Mapa final'!#REF!="Alta",'Mapa final'!#REF!="Moderado"),CONCATENATE("R3C",'Mapa final'!#REF!),"")</f>
        <v>#REF!</v>
      </c>
      <c r="AA18" s="40" t="e">
        <f>IF(AND('Mapa final'!#REF!="Alta",'Mapa final'!#REF!="Moderado"),CONCATENATE("R3C",'Mapa final'!#REF!),"")</f>
        <v>#REF!</v>
      </c>
      <c r="AB18" s="38" t="e">
        <f>IF(AND('Mapa final'!#REF!="Alta",'Mapa final'!#REF!="Mayor"),CONCATENATE("R3C",'Mapa final'!#REF!),"")</f>
        <v>#REF!</v>
      </c>
      <c r="AC18" s="39" t="e">
        <f>IF(AND('Mapa final'!#REF!="Alta",'Mapa final'!#REF!="Mayor"),CONCATENATE("R3C",'Mapa final'!#REF!),"")</f>
        <v>#REF!</v>
      </c>
      <c r="AD18" s="39" t="e">
        <f>IF(AND('Mapa final'!#REF!="Alta",'Mapa final'!#REF!="Mayor"),CONCATENATE("R3C",'Mapa final'!#REF!),"")</f>
        <v>#REF!</v>
      </c>
      <c r="AE18" s="39" t="e">
        <f>IF(AND('Mapa final'!#REF!="Alta",'Mapa final'!#REF!="Mayor"),CONCATENATE("R3C",'Mapa final'!#REF!),"")</f>
        <v>#REF!</v>
      </c>
      <c r="AF18" s="39" t="e">
        <f>IF(AND('Mapa final'!#REF!="Alta",'Mapa final'!#REF!="Mayor"),CONCATENATE("R3C",'Mapa final'!#REF!),"")</f>
        <v>#REF!</v>
      </c>
      <c r="AG18" s="40" t="e">
        <f>IF(AND('Mapa final'!#REF!="Alta",'Mapa final'!#REF!="Mayor"),CONCATENATE("R3C",'Mapa final'!#REF!),"")</f>
        <v>#REF!</v>
      </c>
      <c r="AH18" s="41" t="e">
        <f>IF(AND('Mapa final'!#REF!="Alta",'Mapa final'!#REF!="Catastrófico"),CONCATENATE("R3C",'Mapa final'!#REF!),"")</f>
        <v>#REF!</v>
      </c>
      <c r="AI18" s="42" t="e">
        <f>IF(AND('Mapa final'!#REF!="Alta",'Mapa final'!#REF!="Catastrófico"),CONCATENATE("R3C",'Mapa final'!#REF!),"")</f>
        <v>#REF!</v>
      </c>
      <c r="AJ18" s="42" t="e">
        <f>IF(AND('Mapa final'!#REF!="Alta",'Mapa final'!#REF!="Catastrófico"),CONCATENATE("R3C",'Mapa final'!#REF!),"")</f>
        <v>#REF!</v>
      </c>
      <c r="AK18" s="42" t="e">
        <f>IF(AND('Mapa final'!#REF!="Alta",'Mapa final'!#REF!="Catastrófico"),CONCATENATE("R3C",'Mapa final'!#REF!),"")</f>
        <v>#REF!</v>
      </c>
      <c r="AL18" s="42" t="e">
        <f>IF(AND('Mapa final'!#REF!="Alta",'Mapa final'!#REF!="Catastrófico"),CONCATENATE("R3C",'Mapa final'!#REF!),"")</f>
        <v>#REF!</v>
      </c>
      <c r="AM18" s="43" t="e">
        <f>IF(AND('Mapa final'!#REF!="Alta",'Mapa final'!#REF!="Catastrófico"),CONCATENATE("R3C",'Mapa final'!#REF!),"")</f>
        <v>#REF!</v>
      </c>
      <c r="AN18" s="70"/>
      <c r="AO18" s="342"/>
      <c r="AP18" s="343"/>
      <c r="AQ18" s="343"/>
      <c r="AR18" s="343"/>
      <c r="AS18" s="343"/>
      <c r="AT18" s="344"/>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row>
    <row r="19" spans="1:76" ht="15" customHeight="1" x14ac:dyDescent="0.25">
      <c r="A19" s="70"/>
      <c r="B19" s="291"/>
      <c r="C19" s="291"/>
      <c r="D19" s="292"/>
      <c r="E19" s="332"/>
      <c r="F19" s="333"/>
      <c r="G19" s="333"/>
      <c r="H19" s="333"/>
      <c r="I19" s="349"/>
      <c r="J19" s="54" t="e">
        <f>IF(AND('Mapa final'!#REF!="Alta",'Mapa final'!#REF!="Leve"),CONCATENATE("R4C",'Mapa final'!#REF!),"")</f>
        <v>#REF!</v>
      </c>
      <c r="K19" s="55" t="e">
        <f>IF(AND('Mapa final'!#REF!="Alta",'Mapa final'!#REF!="Leve"),CONCATENATE("R4C",'Mapa final'!#REF!),"")</f>
        <v>#REF!</v>
      </c>
      <c r="L19" s="55" t="e">
        <f>IF(AND('Mapa final'!#REF!="Alta",'Mapa final'!#REF!="Leve"),CONCATENATE("R4C",'Mapa final'!#REF!),"")</f>
        <v>#REF!</v>
      </c>
      <c r="M19" s="55" t="e">
        <f>IF(AND('Mapa final'!#REF!="Alta",'Mapa final'!#REF!="Leve"),CONCATENATE("R4C",'Mapa final'!#REF!),"")</f>
        <v>#REF!</v>
      </c>
      <c r="N19" s="55" t="e">
        <f>IF(AND('Mapa final'!#REF!="Alta",'Mapa final'!#REF!="Leve"),CONCATENATE("R4C",'Mapa final'!#REF!),"")</f>
        <v>#REF!</v>
      </c>
      <c r="O19" s="56" t="e">
        <f>IF(AND('Mapa final'!#REF!="Alta",'Mapa final'!#REF!="Leve"),CONCATENATE("R4C",'Mapa final'!#REF!),"")</f>
        <v>#REF!</v>
      </c>
      <c r="P19" s="54" t="e">
        <f>IF(AND('Mapa final'!#REF!="Alta",'Mapa final'!#REF!="Menor"),CONCATENATE("R4C",'Mapa final'!#REF!),"")</f>
        <v>#REF!</v>
      </c>
      <c r="Q19" s="55" t="e">
        <f>IF(AND('Mapa final'!#REF!="Alta",'Mapa final'!#REF!="Menor"),CONCATENATE("R4C",'Mapa final'!#REF!),"")</f>
        <v>#REF!</v>
      </c>
      <c r="R19" s="55" t="e">
        <f>IF(AND('Mapa final'!#REF!="Alta",'Mapa final'!#REF!="Menor"),CONCATENATE("R4C",'Mapa final'!#REF!),"")</f>
        <v>#REF!</v>
      </c>
      <c r="S19" s="55" t="e">
        <f>IF(AND('Mapa final'!#REF!="Alta",'Mapa final'!#REF!="Menor"),CONCATENATE("R4C",'Mapa final'!#REF!),"")</f>
        <v>#REF!</v>
      </c>
      <c r="T19" s="55" t="e">
        <f>IF(AND('Mapa final'!#REF!="Alta",'Mapa final'!#REF!="Menor"),CONCATENATE("R4C",'Mapa final'!#REF!),"")</f>
        <v>#REF!</v>
      </c>
      <c r="U19" s="56" t="e">
        <f>IF(AND('Mapa final'!#REF!="Alta",'Mapa final'!#REF!="Menor"),CONCATENATE("R4C",'Mapa final'!#REF!),"")</f>
        <v>#REF!</v>
      </c>
      <c r="V19" s="38" t="e">
        <f>IF(AND('Mapa final'!#REF!="Alta",'Mapa final'!#REF!="Moderado"),CONCATENATE("R4C",'Mapa final'!#REF!),"")</f>
        <v>#REF!</v>
      </c>
      <c r="W19" s="39" t="e">
        <f>IF(AND('Mapa final'!#REF!="Alta",'Mapa final'!#REF!="Moderado"),CONCATENATE("R4C",'Mapa final'!#REF!),"")</f>
        <v>#REF!</v>
      </c>
      <c r="X19" s="44" t="e">
        <f>IF(AND('Mapa final'!#REF!="Alta",'Mapa final'!#REF!="Moderado"),CONCATENATE("R4C",'Mapa final'!#REF!),"")</f>
        <v>#REF!</v>
      </c>
      <c r="Y19" s="44" t="e">
        <f>IF(AND('Mapa final'!#REF!="Alta",'Mapa final'!#REF!="Moderado"),CONCATENATE("R4C",'Mapa final'!#REF!),"")</f>
        <v>#REF!</v>
      </c>
      <c r="Z19" s="44" t="e">
        <f>IF(AND('Mapa final'!#REF!="Alta",'Mapa final'!#REF!="Moderado"),CONCATENATE("R4C",'Mapa final'!#REF!),"")</f>
        <v>#REF!</v>
      </c>
      <c r="AA19" s="40" t="e">
        <f>IF(AND('Mapa final'!#REF!="Alta",'Mapa final'!#REF!="Moderado"),CONCATENATE("R4C",'Mapa final'!#REF!),"")</f>
        <v>#REF!</v>
      </c>
      <c r="AB19" s="38" t="e">
        <f>IF(AND('Mapa final'!#REF!="Alta",'Mapa final'!#REF!="Mayor"),CONCATENATE("R4C",'Mapa final'!#REF!),"")</f>
        <v>#REF!</v>
      </c>
      <c r="AC19" s="39" t="e">
        <f>IF(AND('Mapa final'!#REF!="Alta",'Mapa final'!#REF!="Mayor"),CONCATENATE("R4C",'Mapa final'!#REF!),"")</f>
        <v>#REF!</v>
      </c>
      <c r="AD19" s="44" t="e">
        <f>IF(AND('Mapa final'!#REF!="Alta",'Mapa final'!#REF!="Mayor"),CONCATENATE("R4C",'Mapa final'!#REF!),"")</f>
        <v>#REF!</v>
      </c>
      <c r="AE19" s="44" t="e">
        <f>IF(AND('Mapa final'!#REF!="Alta",'Mapa final'!#REF!="Mayor"),CONCATENATE("R4C",'Mapa final'!#REF!),"")</f>
        <v>#REF!</v>
      </c>
      <c r="AF19" s="44" t="e">
        <f>IF(AND('Mapa final'!#REF!="Alta",'Mapa final'!#REF!="Mayor"),CONCATENATE("R4C",'Mapa final'!#REF!),"")</f>
        <v>#REF!</v>
      </c>
      <c r="AG19" s="40" t="e">
        <f>IF(AND('Mapa final'!#REF!="Alta",'Mapa final'!#REF!="Mayor"),CONCATENATE("R4C",'Mapa final'!#REF!),"")</f>
        <v>#REF!</v>
      </c>
      <c r="AH19" s="41" t="e">
        <f>IF(AND('Mapa final'!#REF!="Alta",'Mapa final'!#REF!="Catastrófico"),CONCATENATE("R4C",'Mapa final'!#REF!),"")</f>
        <v>#REF!</v>
      </c>
      <c r="AI19" s="42" t="e">
        <f>IF(AND('Mapa final'!#REF!="Alta",'Mapa final'!#REF!="Catastrófico"),CONCATENATE("R4C",'Mapa final'!#REF!),"")</f>
        <v>#REF!</v>
      </c>
      <c r="AJ19" s="42" t="e">
        <f>IF(AND('Mapa final'!#REF!="Alta",'Mapa final'!#REF!="Catastrófico"),CONCATENATE("R4C",'Mapa final'!#REF!),"")</f>
        <v>#REF!</v>
      </c>
      <c r="AK19" s="42" t="e">
        <f>IF(AND('Mapa final'!#REF!="Alta",'Mapa final'!#REF!="Catastrófico"),CONCATENATE("R4C",'Mapa final'!#REF!),"")</f>
        <v>#REF!</v>
      </c>
      <c r="AL19" s="42" t="e">
        <f>IF(AND('Mapa final'!#REF!="Alta",'Mapa final'!#REF!="Catastrófico"),CONCATENATE("R4C",'Mapa final'!#REF!),"")</f>
        <v>#REF!</v>
      </c>
      <c r="AM19" s="43" t="e">
        <f>IF(AND('Mapa final'!#REF!="Alta",'Mapa final'!#REF!="Catastrófico"),CONCATENATE("R4C",'Mapa final'!#REF!),"")</f>
        <v>#REF!</v>
      </c>
      <c r="AN19" s="70"/>
      <c r="AO19" s="342"/>
      <c r="AP19" s="343"/>
      <c r="AQ19" s="343"/>
      <c r="AR19" s="343"/>
      <c r="AS19" s="343"/>
      <c r="AT19" s="344"/>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row>
    <row r="20" spans="1:76" ht="15" customHeight="1" x14ac:dyDescent="0.25">
      <c r="A20" s="70"/>
      <c r="B20" s="291"/>
      <c r="C20" s="291"/>
      <c r="D20" s="292"/>
      <c r="E20" s="332"/>
      <c r="F20" s="333"/>
      <c r="G20" s="333"/>
      <c r="H20" s="333"/>
      <c r="I20" s="349"/>
      <c r="J20" s="54" t="e">
        <f>IF(AND('Mapa final'!#REF!="Alta",'Mapa final'!#REF!="Leve"),CONCATENATE("R5C",'Mapa final'!#REF!),"")</f>
        <v>#REF!</v>
      </c>
      <c r="K20" s="55" t="e">
        <f>IF(AND('Mapa final'!#REF!="Alta",'Mapa final'!#REF!="Leve"),CONCATENATE("R5C",'Mapa final'!#REF!),"")</f>
        <v>#REF!</v>
      </c>
      <c r="L20" s="55" t="e">
        <f>IF(AND('Mapa final'!#REF!="Alta",'Mapa final'!#REF!="Leve"),CONCATENATE("R5C",'Mapa final'!#REF!),"")</f>
        <v>#REF!</v>
      </c>
      <c r="M20" s="55" t="e">
        <f>IF(AND('Mapa final'!#REF!="Alta",'Mapa final'!#REF!="Leve"),CONCATENATE("R5C",'Mapa final'!#REF!),"")</f>
        <v>#REF!</v>
      </c>
      <c r="N20" s="55" t="e">
        <f>IF(AND('Mapa final'!#REF!="Alta",'Mapa final'!#REF!="Leve"),CONCATENATE("R5C",'Mapa final'!#REF!),"")</f>
        <v>#REF!</v>
      </c>
      <c r="O20" s="56" t="e">
        <f>IF(AND('Mapa final'!#REF!="Alta",'Mapa final'!#REF!="Leve"),CONCATENATE("R5C",'Mapa final'!#REF!),"")</f>
        <v>#REF!</v>
      </c>
      <c r="P20" s="54" t="e">
        <f>IF(AND('Mapa final'!#REF!="Alta",'Mapa final'!#REF!="Menor"),CONCATENATE("R5C",'Mapa final'!#REF!),"")</f>
        <v>#REF!</v>
      </c>
      <c r="Q20" s="55" t="e">
        <f>IF(AND('Mapa final'!#REF!="Alta",'Mapa final'!#REF!="Menor"),CONCATENATE("R5C",'Mapa final'!#REF!),"")</f>
        <v>#REF!</v>
      </c>
      <c r="R20" s="55" t="e">
        <f>IF(AND('Mapa final'!#REF!="Alta",'Mapa final'!#REF!="Menor"),CONCATENATE("R5C",'Mapa final'!#REF!),"")</f>
        <v>#REF!</v>
      </c>
      <c r="S20" s="55" t="e">
        <f>IF(AND('Mapa final'!#REF!="Alta",'Mapa final'!#REF!="Menor"),CONCATENATE("R5C",'Mapa final'!#REF!),"")</f>
        <v>#REF!</v>
      </c>
      <c r="T20" s="55" t="e">
        <f>IF(AND('Mapa final'!#REF!="Alta",'Mapa final'!#REF!="Menor"),CONCATENATE("R5C",'Mapa final'!#REF!),"")</f>
        <v>#REF!</v>
      </c>
      <c r="U20" s="56" t="e">
        <f>IF(AND('Mapa final'!#REF!="Alta",'Mapa final'!#REF!="Menor"),CONCATENATE("R5C",'Mapa final'!#REF!),"")</f>
        <v>#REF!</v>
      </c>
      <c r="V20" s="38" t="e">
        <f>IF(AND('Mapa final'!#REF!="Alta",'Mapa final'!#REF!="Moderado"),CONCATENATE("R5C",'Mapa final'!#REF!),"")</f>
        <v>#REF!</v>
      </c>
      <c r="W20" s="39" t="e">
        <f>IF(AND('Mapa final'!#REF!="Alta",'Mapa final'!#REF!="Moderado"),CONCATENATE("R5C",'Mapa final'!#REF!),"")</f>
        <v>#REF!</v>
      </c>
      <c r="X20" s="44" t="e">
        <f>IF(AND('Mapa final'!#REF!="Alta",'Mapa final'!#REF!="Moderado"),CONCATENATE("R5C",'Mapa final'!#REF!),"")</f>
        <v>#REF!</v>
      </c>
      <c r="Y20" s="44" t="e">
        <f>IF(AND('Mapa final'!#REF!="Alta",'Mapa final'!#REF!="Moderado"),CONCATENATE("R5C",'Mapa final'!#REF!),"")</f>
        <v>#REF!</v>
      </c>
      <c r="Z20" s="44" t="e">
        <f>IF(AND('Mapa final'!#REF!="Alta",'Mapa final'!#REF!="Moderado"),CONCATENATE("R5C",'Mapa final'!#REF!),"")</f>
        <v>#REF!</v>
      </c>
      <c r="AA20" s="40" t="e">
        <f>IF(AND('Mapa final'!#REF!="Alta",'Mapa final'!#REF!="Moderado"),CONCATENATE("R5C",'Mapa final'!#REF!),"")</f>
        <v>#REF!</v>
      </c>
      <c r="AB20" s="38" t="e">
        <f>IF(AND('Mapa final'!#REF!="Alta",'Mapa final'!#REF!="Mayor"),CONCATENATE("R5C",'Mapa final'!#REF!),"")</f>
        <v>#REF!</v>
      </c>
      <c r="AC20" s="39" t="e">
        <f>IF(AND('Mapa final'!#REF!="Alta",'Mapa final'!#REF!="Mayor"),CONCATENATE("R5C",'Mapa final'!#REF!),"")</f>
        <v>#REF!</v>
      </c>
      <c r="AD20" s="44" t="e">
        <f>IF(AND('Mapa final'!#REF!="Alta",'Mapa final'!#REF!="Mayor"),CONCATENATE("R5C",'Mapa final'!#REF!),"")</f>
        <v>#REF!</v>
      </c>
      <c r="AE20" s="44" t="e">
        <f>IF(AND('Mapa final'!#REF!="Alta",'Mapa final'!#REF!="Mayor"),CONCATENATE("R5C",'Mapa final'!#REF!),"")</f>
        <v>#REF!</v>
      </c>
      <c r="AF20" s="44" t="e">
        <f>IF(AND('Mapa final'!#REF!="Alta",'Mapa final'!#REF!="Mayor"),CONCATENATE("R5C",'Mapa final'!#REF!),"")</f>
        <v>#REF!</v>
      </c>
      <c r="AG20" s="40" t="e">
        <f>IF(AND('Mapa final'!#REF!="Alta",'Mapa final'!#REF!="Mayor"),CONCATENATE("R5C",'Mapa final'!#REF!),"")</f>
        <v>#REF!</v>
      </c>
      <c r="AH20" s="41" t="e">
        <f>IF(AND('Mapa final'!#REF!="Alta",'Mapa final'!#REF!="Catastrófico"),CONCATENATE("R5C",'Mapa final'!#REF!),"")</f>
        <v>#REF!</v>
      </c>
      <c r="AI20" s="42" t="e">
        <f>IF(AND('Mapa final'!#REF!="Alta",'Mapa final'!#REF!="Catastrófico"),CONCATENATE("R5C",'Mapa final'!#REF!),"")</f>
        <v>#REF!</v>
      </c>
      <c r="AJ20" s="42" t="e">
        <f>IF(AND('Mapa final'!#REF!="Alta",'Mapa final'!#REF!="Catastrófico"),CONCATENATE("R5C",'Mapa final'!#REF!),"")</f>
        <v>#REF!</v>
      </c>
      <c r="AK20" s="42" t="e">
        <f>IF(AND('Mapa final'!#REF!="Alta",'Mapa final'!#REF!="Catastrófico"),CONCATENATE("R5C",'Mapa final'!#REF!),"")</f>
        <v>#REF!</v>
      </c>
      <c r="AL20" s="42" t="e">
        <f>IF(AND('Mapa final'!#REF!="Alta",'Mapa final'!#REF!="Catastrófico"),CONCATENATE("R5C",'Mapa final'!#REF!),"")</f>
        <v>#REF!</v>
      </c>
      <c r="AM20" s="43" t="e">
        <f>IF(AND('Mapa final'!#REF!="Alta",'Mapa final'!#REF!="Catastrófico"),CONCATENATE("R5C",'Mapa final'!#REF!),"")</f>
        <v>#REF!</v>
      </c>
      <c r="AN20" s="70"/>
      <c r="AO20" s="342"/>
      <c r="AP20" s="343"/>
      <c r="AQ20" s="343"/>
      <c r="AR20" s="343"/>
      <c r="AS20" s="343"/>
      <c r="AT20" s="344"/>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row>
    <row r="21" spans="1:76" ht="15" customHeight="1" x14ac:dyDescent="0.25">
      <c r="A21" s="70"/>
      <c r="B21" s="291"/>
      <c r="C21" s="291"/>
      <c r="D21" s="292"/>
      <c r="E21" s="332"/>
      <c r="F21" s="333"/>
      <c r="G21" s="333"/>
      <c r="H21" s="333"/>
      <c r="I21" s="349"/>
      <c r="J21" s="54" t="e">
        <f>IF(AND('Mapa final'!#REF!="Alta",'Mapa final'!#REF!="Leve"),CONCATENATE("R6C",'Mapa final'!#REF!),"")</f>
        <v>#REF!</v>
      </c>
      <c r="K21" s="55" t="e">
        <f>IF(AND('Mapa final'!#REF!="Alta",'Mapa final'!#REF!="Leve"),CONCATENATE("R6C",'Mapa final'!#REF!),"")</f>
        <v>#REF!</v>
      </c>
      <c r="L21" s="55" t="e">
        <f>IF(AND('Mapa final'!#REF!="Alta",'Mapa final'!#REF!="Leve"),CONCATENATE("R6C",'Mapa final'!#REF!),"")</f>
        <v>#REF!</v>
      </c>
      <c r="M21" s="55" t="e">
        <f>IF(AND('Mapa final'!#REF!="Alta",'Mapa final'!#REF!="Leve"),CONCATENATE("R6C",'Mapa final'!#REF!),"")</f>
        <v>#REF!</v>
      </c>
      <c r="N21" s="55" t="e">
        <f>IF(AND('Mapa final'!#REF!="Alta",'Mapa final'!#REF!="Leve"),CONCATENATE("R6C",'Mapa final'!#REF!),"")</f>
        <v>#REF!</v>
      </c>
      <c r="O21" s="56" t="e">
        <f>IF(AND('Mapa final'!#REF!="Alta",'Mapa final'!#REF!="Leve"),CONCATENATE("R6C",'Mapa final'!#REF!),"")</f>
        <v>#REF!</v>
      </c>
      <c r="P21" s="54" t="e">
        <f>IF(AND('Mapa final'!#REF!="Alta",'Mapa final'!#REF!="Menor"),CONCATENATE("R6C",'Mapa final'!#REF!),"")</f>
        <v>#REF!</v>
      </c>
      <c r="Q21" s="55" t="e">
        <f>IF(AND('Mapa final'!#REF!="Alta",'Mapa final'!#REF!="Menor"),CONCATENATE("R6C",'Mapa final'!#REF!),"")</f>
        <v>#REF!</v>
      </c>
      <c r="R21" s="55" t="e">
        <f>IF(AND('Mapa final'!#REF!="Alta",'Mapa final'!#REF!="Menor"),CONCATENATE("R6C",'Mapa final'!#REF!),"")</f>
        <v>#REF!</v>
      </c>
      <c r="S21" s="55" t="e">
        <f>IF(AND('Mapa final'!#REF!="Alta",'Mapa final'!#REF!="Menor"),CONCATENATE("R6C",'Mapa final'!#REF!),"")</f>
        <v>#REF!</v>
      </c>
      <c r="T21" s="55" t="e">
        <f>IF(AND('Mapa final'!#REF!="Alta",'Mapa final'!#REF!="Menor"),CONCATENATE("R6C",'Mapa final'!#REF!),"")</f>
        <v>#REF!</v>
      </c>
      <c r="U21" s="56" t="e">
        <f>IF(AND('Mapa final'!#REF!="Alta",'Mapa final'!#REF!="Menor"),CONCATENATE("R6C",'Mapa final'!#REF!),"")</f>
        <v>#REF!</v>
      </c>
      <c r="V21" s="38" t="e">
        <f>IF(AND('Mapa final'!#REF!="Alta",'Mapa final'!#REF!="Moderado"),CONCATENATE("R6C",'Mapa final'!#REF!),"")</f>
        <v>#REF!</v>
      </c>
      <c r="W21" s="39" t="e">
        <f>IF(AND('Mapa final'!#REF!="Alta",'Mapa final'!#REF!="Moderado"),CONCATENATE("R6C",'Mapa final'!#REF!),"")</f>
        <v>#REF!</v>
      </c>
      <c r="X21" s="44" t="e">
        <f>IF(AND('Mapa final'!#REF!="Alta",'Mapa final'!#REF!="Moderado"),CONCATENATE("R6C",'Mapa final'!#REF!),"")</f>
        <v>#REF!</v>
      </c>
      <c r="Y21" s="44" t="e">
        <f>IF(AND('Mapa final'!#REF!="Alta",'Mapa final'!#REF!="Moderado"),CONCATENATE("R6C",'Mapa final'!#REF!),"")</f>
        <v>#REF!</v>
      </c>
      <c r="Z21" s="44" t="e">
        <f>IF(AND('Mapa final'!#REF!="Alta",'Mapa final'!#REF!="Moderado"),CONCATENATE("R6C",'Mapa final'!#REF!),"")</f>
        <v>#REF!</v>
      </c>
      <c r="AA21" s="40" t="e">
        <f>IF(AND('Mapa final'!#REF!="Alta",'Mapa final'!#REF!="Moderado"),CONCATENATE("R6C",'Mapa final'!#REF!),"")</f>
        <v>#REF!</v>
      </c>
      <c r="AB21" s="38" t="e">
        <f>IF(AND('Mapa final'!#REF!="Alta",'Mapa final'!#REF!="Mayor"),CONCATENATE("R6C",'Mapa final'!#REF!),"")</f>
        <v>#REF!</v>
      </c>
      <c r="AC21" s="39" t="e">
        <f>IF(AND('Mapa final'!#REF!="Alta",'Mapa final'!#REF!="Mayor"),CONCATENATE("R6C",'Mapa final'!#REF!),"")</f>
        <v>#REF!</v>
      </c>
      <c r="AD21" s="44" t="e">
        <f>IF(AND('Mapa final'!#REF!="Alta",'Mapa final'!#REF!="Mayor"),CONCATENATE("R6C",'Mapa final'!#REF!),"")</f>
        <v>#REF!</v>
      </c>
      <c r="AE21" s="44" t="e">
        <f>IF(AND('Mapa final'!#REF!="Alta",'Mapa final'!#REF!="Mayor"),CONCATENATE("R6C",'Mapa final'!#REF!),"")</f>
        <v>#REF!</v>
      </c>
      <c r="AF21" s="44" t="e">
        <f>IF(AND('Mapa final'!#REF!="Alta",'Mapa final'!#REF!="Mayor"),CONCATENATE("R6C",'Mapa final'!#REF!),"")</f>
        <v>#REF!</v>
      </c>
      <c r="AG21" s="40" t="e">
        <f>IF(AND('Mapa final'!#REF!="Alta",'Mapa final'!#REF!="Mayor"),CONCATENATE("R6C",'Mapa final'!#REF!),"")</f>
        <v>#REF!</v>
      </c>
      <c r="AH21" s="41" t="e">
        <f>IF(AND('Mapa final'!#REF!="Alta",'Mapa final'!#REF!="Catastrófico"),CONCATENATE("R6C",'Mapa final'!#REF!),"")</f>
        <v>#REF!</v>
      </c>
      <c r="AI21" s="42" t="e">
        <f>IF(AND('Mapa final'!#REF!="Alta",'Mapa final'!#REF!="Catastrófico"),CONCATENATE("R6C",'Mapa final'!#REF!),"")</f>
        <v>#REF!</v>
      </c>
      <c r="AJ21" s="42" t="e">
        <f>IF(AND('Mapa final'!#REF!="Alta",'Mapa final'!#REF!="Catastrófico"),CONCATENATE("R6C",'Mapa final'!#REF!),"")</f>
        <v>#REF!</v>
      </c>
      <c r="AK21" s="42" t="e">
        <f>IF(AND('Mapa final'!#REF!="Alta",'Mapa final'!#REF!="Catastrófico"),CONCATENATE("R6C",'Mapa final'!#REF!),"")</f>
        <v>#REF!</v>
      </c>
      <c r="AL21" s="42" t="e">
        <f>IF(AND('Mapa final'!#REF!="Alta",'Mapa final'!#REF!="Catastrófico"),CONCATENATE("R6C",'Mapa final'!#REF!),"")</f>
        <v>#REF!</v>
      </c>
      <c r="AM21" s="43" t="e">
        <f>IF(AND('Mapa final'!#REF!="Alta",'Mapa final'!#REF!="Catastrófico"),CONCATENATE("R6C",'Mapa final'!#REF!),"")</f>
        <v>#REF!</v>
      </c>
      <c r="AN21" s="70"/>
      <c r="AO21" s="342"/>
      <c r="AP21" s="343"/>
      <c r="AQ21" s="343"/>
      <c r="AR21" s="343"/>
      <c r="AS21" s="343"/>
      <c r="AT21" s="344"/>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row>
    <row r="22" spans="1:76" ht="15" customHeight="1" x14ac:dyDescent="0.25">
      <c r="A22" s="70"/>
      <c r="B22" s="291"/>
      <c r="C22" s="291"/>
      <c r="D22" s="292"/>
      <c r="E22" s="332"/>
      <c r="F22" s="333"/>
      <c r="G22" s="333"/>
      <c r="H22" s="333"/>
      <c r="I22" s="349"/>
      <c r="J22" s="54" t="e">
        <f>IF(AND('Mapa final'!#REF!="Alta",'Mapa final'!#REF!="Leve"),CONCATENATE("R7C",'Mapa final'!#REF!),"")</f>
        <v>#REF!</v>
      </c>
      <c r="K22" s="55" t="e">
        <f>IF(AND('Mapa final'!#REF!="Alta",'Mapa final'!#REF!="Leve"),CONCATENATE("R7C",'Mapa final'!#REF!),"")</f>
        <v>#REF!</v>
      </c>
      <c r="L22" s="55" t="e">
        <f>IF(AND('Mapa final'!#REF!="Alta",'Mapa final'!#REF!="Leve"),CONCATENATE("R7C",'Mapa final'!#REF!),"")</f>
        <v>#REF!</v>
      </c>
      <c r="M22" s="55" t="e">
        <f>IF(AND('Mapa final'!#REF!="Alta",'Mapa final'!#REF!="Leve"),CONCATENATE("R7C",'Mapa final'!#REF!),"")</f>
        <v>#REF!</v>
      </c>
      <c r="N22" s="55" t="e">
        <f>IF(AND('Mapa final'!#REF!="Alta",'Mapa final'!#REF!="Leve"),CONCATENATE("R7C",'Mapa final'!#REF!),"")</f>
        <v>#REF!</v>
      </c>
      <c r="O22" s="56" t="e">
        <f>IF(AND('Mapa final'!#REF!="Alta",'Mapa final'!#REF!="Leve"),CONCATENATE("R7C",'Mapa final'!#REF!),"")</f>
        <v>#REF!</v>
      </c>
      <c r="P22" s="54" t="e">
        <f>IF(AND('Mapa final'!#REF!="Alta",'Mapa final'!#REF!="Menor"),CONCATENATE("R7C",'Mapa final'!#REF!),"")</f>
        <v>#REF!</v>
      </c>
      <c r="Q22" s="55" t="e">
        <f>IF(AND('Mapa final'!#REF!="Alta",'Mapa final'!#REF!="Menor"),CONCATENATE("R7C",'Mapa final'!#REF!),"")</f>
        <v>#REF!</v>
      </c>
      <c r="R22" s="55" t="e">
        <f>IF(AND('Mapa final'!#REF!="Alta",'Mapa final'!#REF!="Menor"),CONCATENATE("R7C",'Mapa final'!#REF!),"")</f>
        <v>#REF!</v>
      </c>
      <c r="S22" s="55" t="e">
        <f>IF(AND('Mapa final'!#REF!="Alta",'Mapa final'!#REF!="Menor"),CONCATENATE("R7C",'Mapa final'!#REF!),"")</f>
        <v>#REF!</v>
      </c>
      <c r="T22" s="55" t="e">
        <f>IF(AND('Mapa final'!#REF!="Alta",'Mapa final'!#REF!="Menor"),CONCATENATE("R7C",'Mapa final'!#REF!),"")</f>
        <v>#REF!</v>
      </c>
      <c r="U22" s="56" t="e">
        <f>IF(AND('Mapa final'!#REF!="Alta",'Mapa final'!#REF!="Menor"),CONCATENATE("R7C",'Mapa final'!#REF!),"")</f>
        <v>#REF!</v>
      </c>
      <c r="V22" s="38" t="e">
        <f>IF(AND('Mapa final'!#REF!="Alta",'Mapa final'!#REF!="Moderado"),CONCATENATE("R7C",'Mapa final'!#REF!),"")</f>
        <v>#REF!</v>
      </c>
      <c r="W22" s="39" t="e">
        <f>IF(AND('Mapa final'!#REF!="Alta",'Mapa final'!#REF!="Moderado"),CONCATENATE("R7C",'Mapa final'!#REF!),"")</f>
        <v>#REF!</v>
      </c>
      <c r="X22" s="44" t="e">
        <f>IF(AND('Mapa final'!#REF!="Alta",'Mapa final'!#REF!="Moderado"),CONCATENATE("R7C",'Mapa final'!#REF!),"")</f>
        <v>#REF!</v>
      </c>
      <c r="Y22" s="44" t="e">
        <f>IF(AND('Mapa final'!#REF!="Alta",'Mapa final'!#REF!="Moderado"),CONCATENATE("R7C",'Mapa final'!#REF!),"")</f>
        <v>#REF!</v>
      </c>
      <c r="Z22" s="44" t="e">
        <f>IF(AND('Mapa final'!#REF!="Alta",'Mapa final'!#REF!="Moderado"),CONCATENATE("R7C",'Mapa final'!#REF!),"")</f>
        <v>#REF!</v>
      </c>
      <c r="AA22" s="40" t="e">
        <f>IF(AND('Mapa final'!#REF!="Alta",'Mapa final'!#REF!="Moderado"),CONCATENATE("R7C",'Mapa final'!#REF!),"")</f>
        <v>#REF!</v>
      </c>
      <c r="AB22" s="38" t="e">
        <f>IF(AND('Mapa final'!#REF!="Alta",'Mapa final'!#REF!="Mayor"),CONCATENATE("R7C",'Mapa final'!#REF!),"")</f>
        <v>#REF!</v>
      </c>
      <c r="AC22" s="39" t="e">
        <f>IF(AND('Mapa final'!#REF!="Alta",'Mapa final'!#REF!="Mayor"),CONCATENATE("R7C",'Mapa final'!#REF!),"")</f>
        <v>#REF!</v>
      </c>
      <c r="AD22" s="44" t="e">
        <f>IF(AND('Mapa final'!#REF!="Alta",'Mapa final'!#REF!="Mayor"),CONCATENATE("R7C",'Mapa final'!#REF!),"")</f>
        <v>#REF!</v>
      </c>
      <c r="AE22" s="44" t="e">
        <f>IF(AND('Mapa final'!#REF!="Alta",'Mapa final'!#REF!="Mayor"),CONCATENATE("R7C",'Mapa final'!#REF!),"")</f>
        <v>#REF!</v>
      </c>
      <c r="AF22" s="44" t="e">
        <f>IF(AND('Mapa final'!#REF!="Alta",'Mapa final'!#REF!="Mayor"),CONCATENATE("R7C",'Mapa final'!#REF!),"")</f>
        <v>#REF!</v>
      </c>
      <c r="AG22" s="40" t="e">
        <f>IF(AND('Mapa final'!#REF!="Alta",'Mapa final'!#REF!="Mayor"),CONCATENATE("R7C",'Mapa final'!#REF!),"")</f>
        <v>#REF!</v>
      </c>
      <c r="AH22" s="41" t="e">
        <f>IF(AND('Mapa final'!#REF!="Alta",'Mapa final'!#REF!="Catastrófico"),CONCATENATE("R7C",'Mapa final'!#REF!),"")</f>
        <v>#REF!</v>
      </c>
      <c r="AI22" s="42" t="e">
        <f>IF(AND('Mapa final'!#REF!="Alta",'Mapa final'!#REF!="Catastrófico"),CONCATENATE("R7C",'Mapa final'!#REF!),"")</f>
        <v>#REF!</v>
      </c>
      <c r="AJ22" s="42" t="e">
        <f>IF(AND('Mapa final'!#REF!="Alta",'Mapa final'!#REF!="Catastrófico"),CONCATENATE("R7C",'Mapa final'!#REF!),"")</f>
        <v>#REF!</v>
      </c>
      <c r="AK22" s="42" t="e">
        <f>IF(AND('Mapa final'!#REF!="Alta",'Mapa final'!#REF!="Catastrófico"),CONCATENATE("R7C",'Mapa final'!#REF!),"")</f>
        <v>#REF!</v>
      </c>
      <c r="AL22" s="42" t="e">
        <f>IF(AND('Mapa final'!#REF!="Alta",'Mapa final'!#REF!="Catastrófico"),CONCATENATE("R7C",'Mapa final'!#REF!),"")</f>
        <v>#REF!</v>
      </c>
      <c r="AM22" s="43" t="e">
        <f>IF(AND('Mapa final'!#REF!="Alta",'Mapa final'!#REF!="Catastrófico"),CONCATENATE("R7C",'Mapa final'!#REF!),"")</f>
        <v>#REF!</v>
      </c>
      <c r="AN22" s="70"/>
      <c r="AO22" s="342"/>
      <c r="AP22" s="343"/>
      <c r="AQ22" s="343"/>
      <c r="AR22" s="343"/>
      <c r="AS22" s="343"/>
      <c r="AT22" s="344"/>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row>
    <row r="23" spans="1:76" ht="15" customHeight="1" x14ac:dyDescent="0.25">
      <c r="A23" s="70"/>
      <c r="B23" s="291"/>
      <c r="C23" s="291"/>
      <c r="D23" s="292"/>
      <c r="E23" s="332"/>
      <c r="F23" s="333"/>
      <c r="G23" s="333"/>
      <c r="H23" s="333"/>
      <c r="I23" s="349"/>
      <c r="J23" s="54" t="e">
        <f>IF(AND('Mapa final'!#REF!="Alta",'Mapa final'!#REF!="Leve"),CONCATENATE("R8C",'Mapa final'!#REF!),"")</f>
        <v>#REF!</v>
      </c>
      <c r="K23" s="55" t="e">
        <f>IF(AND('Mapa final'!#REF!="Alta",'Mapa final'!#REF!="Leve"),CONCATENATE("R8C",'Mapa final'!#REF!),"")</f>
        <v>#REF!</v>
      </c>
      <c r="L23" s="55" t="e">
        <f>IF(AND('Mapa final'!#REF!="Alta",'Mapa final'!#REF!="Leve"),CONCATENATE("R8C",'Mapa final'!#REF!),"")</f>
        <v>#REF!</v>
      </c>
      <c r="M23" s="55" t="e">
        <f>IF(AND('Mapa final'!#REF!="Alta",'Mapa final'!#REF!="Leve"),CONCATENATE("R8C",'Mapa final'!#REF!),"")</f>
        <v>#REF!</v>
      </c>
      <c r="N23" s="55" t="e">
        <f>IF(AND('Mapa final'!#REF!="Alta",'Mapa final'!#REF!="Leve"),CONCATENATE("R8C",'Mapa final'!#REF!),"")</f>
        <v>#REF!</v>
      </c>
      <c r="O23" s="56" t="e">
        <f>IF(AND('Mapa final'!#REF!="Alta",'Mapa final'!#REF!="Leve"),CONCATENATE("R8C",'Mapa final'!#REF!),"")</f>
        <v>#REF!</v>
      </c>
      <c r="P23" s="54" t="e">
        <f>IF(AND('Mapa final'!#REF!="Alta",'Mapa final'!#REF!="Menor"),CONCATENATE("R8C",'Mapa final'!#REF!),"")</f>
        <v>#REF!</v>
      </c>
      <c r="Q23" s="55" t="e">
        <f>IF(AND('Mapa final'!#REF!="Alta",'Mapa final'!#REF!="Menor"),CONCATENATE("R8C",'Mapa final'!#REF!),"")</f>
        <v>#REF!</v>
      </c>
      <c r="R23" s="55" t="e">
        <f>IF(AND('Mapa final'!#REF!="Alta",'Mapa final'!#REF!="Menor"),CONCATENATE("R8C",'Mapa final'!#REF!),"")</f>
        <v>#REF!</v>
      </c>
      <c r="S23" s="55" t="e">
        <f>IF(AND('Mapa final'!#REF!="Alta",'Mapa final'!#REF!="Menor"),CONCATENATE("R8C",'Mapa final'!#REF!),"")</f>
        <v>#REF!</v>
      </c>
      <c r="T23" s="55" t="e">
        <f>IF(AND('Mapa final'!#REF!="Alta",'Mapa final'!#REF!="Menor"),CONCATENATE("R8C",'Mapa final'!#REF!),"")</f>
        <v>#REF!</v>
      </c>
      <c r="U23" s="56" t="e">
        <f>IF(AND('Mapa final'!#REF!="Alta",'Mapa final'!#REF!="Menor"),CONCATENATE("R8C",'Mapa final'!#REF!),"")</f>
        <v>#REF!</v>
      </c>
      <c r="V23" s="38" t="e">
        <f>IF(AND('Mapa final'!#REF!="Alta",'Mapa final'!#REF!="Moderado"),CONCATENATE("R8C",'Mapa final'!#REF!),"")</f>
        <v>#REF!</v>
      </c>
      <c r="W23" s="39" t="e">
        <f>IF(AND('Mapa final'!#REF!="Alta",'Mapa final'!#REF!="Moderado"),CONCATENATE("R8C",'Mapa final'!#REF!),"")</f>
        <v>#REF!</v>
      </c>
      <c r="X23" s="44" t="e">
        <f>IF(AND('Mapa final'!#REF!="Alta",'Mapa final'!#REF!="Moderado"),CONCATENATE("R8C",'Mapa final'!#REF!),"")</f>
        <v>#REF!</v>
      </c>
      <c r="Y23" s="44" t="e">
        <f>IF(AND('Mapa final'!#REF!="Alta",'Mapa final'!#REF!="Moderado"),CONCATENATE("R8C",'Mapa final'!#REF!),"")</f>
        <v>#REF!</v>
      </c>
      <c r="Z23" s="44" t="e">
        <f>IF(AND('Mapa final'!#REF!="Alta",'Mapa final'!#REF!="Moderado"),CONCATENATE("R8C",'Mapa final'!#REF!),"")</f>
        <v>#REF!</v>
      </c>
      <c r="AA23" s="40" t="e">
        <f>IF(AND('Mapa final'!#REF!="Alta",'Mapa final'!#REF!="Moderado"),CONCATENATE("R8C",'Mapa final'!#REF!),"")</f>
        <v>#REF!</v>
      </c>
      <c r="AB23" s="38" t="e">
        <f>IF(AND('Mapa final'!#REF!="Alta",'Mapa final'!#REF!="Mayor"),CONCATENATE("R8C",'Mapa final'!#REF!),"")</f>
        <v>#REF!</v>
      </c>
      <c r="AC23" s="39" t="e">
        <f>IF(AND('Mapa final'!#REF!="Alta",'Mapa final'!#REF!="Mayor"),CONCATENATE("R8C",'Mapa final'!#REF!),"")</f>
        <v>#REF!</v>
      </c>
      <c r="AD23" s="44" t="e">
        <f>IF(AND('Mapa final'!#REF!="Alta",'Mapa final'!#REF!="Mayor"),CONCATENATE("R8C",'Mapa final'!#REF!),"")</f>
        <v>#REF!</v>
      </c>
      <c r="AE23" s="44" t="e">
        <f>IF(AND('Mapa final'!#REF!="Alta",'Mapa final'!#REF!="Mayor"),CONCATENATE("R8C",'Mapa final'!#REF!),"")</f>
        <v>#REF!</v>
      </c>
      <c r="AF23" s="44" t="e">
        <f>IF(AND('Mapa final'!#REF!="Alta",'Mapa final'!#REF!="Mayor"),CONCATENATE("R8C",'Mapa final'!#REF!),"")</f>
        <v>#REF!</v>
      </c>
      <c r="AG23" s="40" t="e">
        <f>IF(AND('Mapa final'!#REF!="Alta",'Mapa final'!#REF!="Mayor"),CONCATENATE("R8C",'Mapa final'!#REF!),"")</f>
        <v>#REF!</v>
      </c>
      <c r="AH23" s="41" t="e">
        <f>IF(AND('Mapa final'!#REF!="Alta",'Mapa final'!#REF!="Catastrófico"),CONCATENATE("R8C",'Mapa final'!#REF!),"")</f>
        <v>#REF!</v>
      </c>
      <c r="AI23" s="42" t="e">
        <f>IF(AND('Mapa final'!#REF!="Alta",'Mapa final'!#REF!="Catastrófico"),CONCATENATE("R8C",'Mapa final'!#REF!),"")</f>
        <v>#REF!</v>
      </c>
      <c r="AJ23" s="42" t="e">
        <f>IF(AND('Mapa final'!#REF!="Alta",'Mapa final'!#REF!="Catastrófico"),CONCATENATE("R8C",'Mapa final'!#REF!),"")</f>
        <v>#REF!</v>
      </c>
      <c r="AK23" s="42" t="e">
        <f>IF(AND('Mapa final'!#REF!="Alta",'Mapa final'!#REF!="Catastrófico"),CONCATENATE("R8C",'Mapa final'!#REF!),"")</f>
        <v>#REF!</v>
      </c>
      <c r="AL23" s="42" t="e">
        <f>IF(AND('Mapa final'!#REF!="Alta",'Mapa final'!#REF!="Catastrófico"),CONCATENATE("R8C",'Mapa final'!#REF!),"")</f>
        <v>#REF!</v>
      </c>
      <c r="AM23" s="43" t="e">
        <f>IF(AND('Mapa final'!#REF!="Alta",'Mapa final'!#REF!="Catastrófico"),CONCATENATE("R8C",'Mapa final'!#REF!),"")</f>
        <v>#REF!</v>
      </c>
      <c r="AN23" s="70"/>
      <c r="AO23" s="342"/>
      <c r="AP23" s="343"/>
      <c r="AQ23" s="343"/>
      <c r="AR23" s="343"/>
      <c r="AS23" s="343"/>
      <c r="AT23" s="344"/>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row>
    <row r="24" spans="1:76" ht="15" customHeight="1" x14ac:dyDescent="0.25">
      <c r="A24" s="70"/>
      <c r="B24" s="291"/>
      <c r="C24" s="291"/>
      <c r="D24" s="292"/>
      <c r="E24" s="332"/>
      <c r="F24" s="333"/>
      <c r="G24" s="333"/>
      <c r="H24" s="333"/>
      <c r="I24" s="349"/>
      <c r="J24" s="54" t="e">
        <f>IF(AND('Mapa final'!#REF!="Alta",'Mapa final'!#REF!="Leve"),CONCATENATE("R9C",'Mapa final'!#REF!),"")</f>
        <v>#REF!</v>
      </c>
      <c r="K24" s="55" t="e">
        <f>IF(AND('Mapa final'!#REF!="Alta",'Mapa final'!#REF!="Leve"),CONCATENATE("R9C",'Mapa final'!#REF!),"")</f>
        <v>#REF!</v>
      </c>
      <c r="L24" s="55" t="e">
        <f>IF(AND('Mapa final'!#REF!="Alta",'Mapa final'!#REF!="Leve"),CONCATENATE("R9C",'Mapa final'!#REF!),"")</f>
        <v>#REF!</v>
      </c>
      <c r="M24" s="55" t="e">
        <f>IF(AND('Mapa final'!#REF!="Alta",'Mapa final'!#REF!="Leve"),CONCATENATE("R9C",'Mapa final'!#REF!),"")</f>
        <v>#REF!</v>
      </c>
      <c r="N24" s="55" t="e">
        <f>IF(AND('Mapa final'!#REF!="Alta",'Mapa final'!#REF!="Leve"),CONCATENATE("R9C",'Mapa final'!#REF!),"")</f>
        <v>#REF!</v>
      </c>
      <c r="O24" s="56" t="e">
        <f>IF(AND('Mapa final'!#REF!="Alta",'Mapa final'!#REF!="Leve"),CONCATENATE("R9C",'Mapa final'!#REF!),"")</f>
        <v>#REF!</v>
      </c>
      <c r="P24" s="54" t="e">
        <f>IF(AND('Mapa final'!#REF!="Alta",'Mapa final'!#REF!="Menor"),CONCATENATE("R9C",'Mapa final'!#REF!),"")</f>
        <v>#REF!</v>
      </c>
      <c r="Q24" s="55" t="e">
        <f>IF(AND('Mapa final'!#REF!="Alta",'Mapa final'!#REF!="Menor"),CONCATENATE("R9C",'Mapa final'!#REF!),"")</f>
        <v>#REF!</v>
      </c>
      <c r="R24" s="55" t="e">
        <f>IF(AND('Mapa final'!#REF!="Alta",'Mapa final'!#REF!="Menor"),CONCATENATE("R9C",'Mapa final'!#REF!),"")</f>
        <v>#REF!</v>
      </c>
      <c r="S24" s="55" t="e">
        <f>IF(AND('Mapa final'!#REF!="Alta",'Mapa final'!#REF!="Menor"),CONCATENATE("R9C",'Mapa final'!#REF!),"")</f>
        <v>#REF!</v>
      </c>
      <c r="T24" s="55" t="e">
        <f>IF(AND('Mapa final'!#REF!="Alta",'Mapa final'!#REF!="Menor"),CONCATENATE("R9C",'Mapa final'!#REF!),"")</f>
        <v>#REF!</v>
      </c>
      <c r="U24" s="56" t="e">
        <f>IF(AND('Mapa final'!#REF!="Alta",'Mapa final'!#REF!="Menor"),CONCATENATE("R9C",'Mapa final'!#REF!),"")</f>
        <v>#REF!</v>
      </c>
      <c r="V24" s="38" t="e">
        <f>IF(AND('Mapa final'!#REF!="Alta",'Mapa final'!#REF!="Moderado"),CONCATENATE("R9C",'Mapa final'!#REF!),"")</f>
        <v>#REF!</v>
      </c>
      <c r="W24" s="39" t="e">
        <f>IF(AND('Mapa final'!#REF!="Alta",'Mapa final'!#REF!="Moderado"),CONCATENATE("R9C",'Mapa final'!#REF!),"")</f>
        <v>#REF!</v>
      </c>
      <c r="X24" s="44" t="e">
        <f>IF(AND('Mapa final'!#REF!="Alta",'Mapa final'!#REF!="Moderado"),CONCATENATE("R9C",'Mapa final'!#REF!),"")</f>
        <v>#REF!</v>
      </c>
      <c r="Y24" s="44" t="e">
        <f>IF(AND('Mapa final'!#REF!="Alta",'Mapa final'!#REF!="Moderado"),CONCATENATE("R9C",'Mapa final'!#REF!),"")</f>
        <v>#REF!</v>
      </c>
      <c r="Z24" s="44" t="e">
        <f>IF(AND('Mapa final'!#REF!="Alta",'Mapa final'!#REF!="Moderado"),CONCATENATE("R9C",'Mapa final'!#REF!),"")</f>
        <v>#REF!</v>
      </c>
      <c r="AA24" s="40" t="e">
        <f>IF(AND('Mapa final'!#REF!="Alta",'Mapa final'!#REF!="Moderado"),CONCATENATE("R9C",'Mapa final'!#REF!),"")</f>
        <v>#REF!</v>
      </c>
      <c r="AB24" s="38" t="e">
        <f>IF(AND('Mapa final'!#REF!="Alta",'Mapa final'!#REF!="Mayor"),CONCATENATE("R9C",'Mapa final'!#REF!),"")</f>
        <v>#REF!</v>
      </c>
      <c r="AC24" s="39" t="e">
        <f>IF(AND('Mapa final'!#REF!="Alta",'Mapa final'!#REF!="Mayor"),CONCATENATE("R9C",'Mapa final'!#REF!),"")</f>
        <v>#REF!</v>
      </c>
      <c r="AD24" s="44" t="e">
        <f>IF(AND('Mapa final'!#REF!="Alta",'Mapa final'!#REF!="Mayor"),CONCATENATE("R9C",'Mapa final'!#REF!),"")</f>
        <v>#REF!</v>
      </c>
      <c r="AE24" s="44" t="e">
        <f>IF(AND('Mapa final'!#REF!="Alta",'Mapa final'!#REF!="Mayor"),CONCATENATE("R9C",'Mapa final'!#REF!),"")</f>
        <v>#REF!</v>
      </c>
      <c r="AF24" s="44" t="e">
        <f>IF(AND('Mapa final'!#REF!="Alta",'Mapa final'!#REF!="Mayor"),CONCATENATE("R9C",'Mapa final'!#REF!),"")</f>
        <v>#REF!</v>
      </c>
      <c r="AG24" s="40" t="e">
        <f>IF(AND('Mapa final'!#REF!="Alta",'Mapa final'!#REF!="Mayor"),CONCATENATE("R9C",'Mapa final'!#REF!),"")</f>
        <v>#REF!</v>
      </c>
      <c r="AH24" s="41" t="e">
        <f>IF(AND('Mapa final'!#REF!="Alta",'Mapa final'!#REF!="Catastrófico"),CONCATENATE("R9C",'Mapa final'!#REF!),"")</f>
        <v>#REF!</v>
      </c>
      <c r="AI24" s="42" t="e">
        <f>IF(AND('Mapa final'!#REF!="Alta",'Mapa final'!#REF!="Catastrófico"),CONCATENATE("R9C",'Mapa final'!#REF!),"")</f>
        <v>#REF!</v>
      </c>
      <c r="AJ24" s="42" t="e">
        <f>IF(AND('Mapa final'!#REF!="Alta",'Mapa final'!#REF!="Catastrófico"),CONCATENATE("R9C",'Mapa final'!#REF!),"")</f>
        <v>#REF!</v>
      </c>
      <c r="AK24" s="42" t="e">
        <f>IF(AND('Mapa final'!#REF!="Alta",'Mapa final'!#REF!="Catastrófico"),CONCATENATE("R9C",'Mapa final'!#REF!),"")</f>
        <v>#REF!</v>
      </c>
      <c r="AL24" s="42" t="e">
        <f>IF(AND('Mapa final'!#REF!="Alta",'Mapa final'!#REF!="Catastrófico"),CONCATENATE("R9C",'Mapa final'!#REF!),"")</f>
        <v>#REF!</v>
      </c>
      <c r="AM24" s="43" t="e">
        <f>IF(AND('Mapa final'!#REF!="Alta",'Mapa final'!#REF!="Catastrófico"),CONCATENATE("R9C",'Mapa final'!#REF!),"")</f>
        <v>#REF!</v>
      </c>
      <c r="AN24" s="70"/>
      <c r="AO24" s="342"/>
      <c r="AP24" s="343"/>
      <c r="AQ24" s="343"/>
      <c r="AR24" s="343"/>
      <c r="AS24" s="343"/>
      <c r="AT24" s="344"/>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row>
    <row r="25" spans="1:76" ht="15.75" customHeight="1" thickBot="1" x14ac:dyDescent="0.3">
      <c r="A25" s="70"/>
      <c r="B25" s="291"/>
      <c r="C25" s="291"/>
      <c r="D25" s="292"/>
      <c r="E25" s="335"/>
      <c r="F25" s="336"/>
      <c r="G25" s="336"/>
      <c r="H25" s="336"/>
      <c r="I25" s="336"/>
      <c r="J25" s="57" t="e">
        <f>IF(AND('Mapa final'!#REF!="Alta",'Mapa final'!#REF!="Leve"),CONCATENATE("R10C",'Mapa final'!#REF!),"")</f>
        <v>#REF!</v>
      </c>
      <c r="K25" s="58" t="e">
        <f>IF(AND('Mapa final'!#REF!="Alta",'Mapa final'!#REF!="Leve"),CONCATENATE("R10C",'Mapa final'!#REF!),"")</f>
        <v>#REF!</v>
      </c>
      <c r="L25" s="58" t="e">
        <f>IF(AND('Mapa final'!#REF!="Alta",'Mapa final'!#REF!="Leve"),CONCATENATE("R10C",'Mapa final'!#REF!),"")</f>
        <v>#REF!</v>
      </c>
      <c r="M25" s="58" t="e">
        <f>IF(AND('Mapa final'!#REF!="Alta",'Mapa final'!#REF!="Leve"),CONCATENATE("R10C",'Mapa final'!#REF!),"")</f>
        <v>#REF!</v>
      </c>
      <c r="N25" s="58" t="e">
        <f>IF(AND('Mapa final'!#REF!="Alta",'Mapa final'!#REF!="Leve"),CONCATENATE("R10C",'Mapa final'!#REF!),"")</f>
        <v>#REF!</v>
      </c>
      <c r="O25" s="59" t="e">
        <f>IF(AND('Mapa final'!#REF!="Alta",'Mapa final'!#REF!="Leve"),CONCATENATE("R10C",'Mapa final'!#REF!),"")</f>
        <v>#REF!</v>
      </c>
      <c r="P25" s="57" t="e">
        <f>IF(AND('Mapa final'!#REF!="Alta",'Mapa final'!#REF!="Menor"),CONCATENATE("R10C",'Mapa final'!#REF!),"")</f>
        <v>#REF!</v>
      </c>
      <c r="Q25" s="58" t="e">
        <f>IF(AND('Mapa final'!#REF!="Alta",'Mapa final'!#REF!="Menor"),CONCATENATE("R10C",'Mapa final'!#REF!),"")</f>
        <v>#REF!</v>
      </c>
      <c r="R25" s="58" t="e">
        <f>IF(AND('Mapa final'!#REF!="Alta",'Mapa final'!#REF!="Menor"),CONCATENATE("R10C",'Mapa final'!#REF!),"")</f>
        <v>#REF!</v>
      </c>
      <c r="S25" s="58" t="e">
        <f>IF(AND('Mapa final'!#REF!="Alta",'Mapa final'!#REF!="Menor"),CONCATENATE("R10C",'Mapa final'!#REF!),"")</f>
        <v>#REF!</v>
      </c>
      <c r="T25" s="58" t="e">
        <f>IF(AND('Mapa final'!#REF!="Alta",'Mapa final'!#REF!="Menor"),CONCATENATE("R10C",'Mapa final'!#REF!),"")</f>
        <v>#REF!</v>
      </c>
      <c r="U25" s="59" t="e">
        <f>IF(AND('Mapa final'!#REF!="Alta",'Mapa final'!#REF!="Menor"),CONCATENATE("R10C",'Mapa final'!#REF!),"")</f>
        <v>#REF!</v>
      </c>
      <c r="V25" s="45" t="e">
        <f>IF(AND('Mapa final'!#REF!="Alta",'Mapa final'!#REF!="Moderado"),CONCATENATE("R10C",'Mapa final'!#REF!),"")</f>
        <v>#REF!</v>
      </c>
      <c r="W25" s="46" t="e">
        <f>IF(AND('Mapa final'!#REF!="Alta",'Mapa final'!#REF!="Moderado"),CONCATENATE("R10C",'Mapa final'!#REF!),"")</f>
        <v>#REF!</v>
      </c>
      <c r="X25" s="46" t="e">
        <f>IF(AND('Mapa final'!#REF!="Alta",'Mapa final'!#REF!="Moderado"),CONCATENATE("R10C",'Mapa final'!#REF!),"")</f>
        <v>#REF!</v>
      </c>
      <c r="Y25" s="46" t="e">
        <f>IF(AND('Mapa final'!#REF!="Alta",'Mapa final'!#REF!="Moderado"),CONCATENATE("R10C",'Mapa final'!#REF!),"")</f>
        <v>#REF!</v>
      </c>
      <c r="Z25" s="46" t="e">
        <f>IF(AND('Mapa final'!#REF!="Alta",'Mapa final'!#REF!="Moderado"),CONCATENATE("R10C",'Mapa final'!#REF!),"")</f>
        <v>#REF!</v>
      </c>
      <c r="AA25" s="47" t="e">
        <f>IF(AND('Mapa final'!#REF!="Alta",'Mapa final'!#REF!="Moderado"),CONCATENATE("R10C",'Mapa final'!#REF!),"")</f>
        <v>#REF!</v>
      </c>
      <c r="AB25" s="45" t="e">
        <f>IF(AND('Mapa final'!#REF!="Alta",'Mapa final'!#REF!="Mayor"),CONCATENATE("R10C",'Mapa final'!#REF!),"")</f>
        <v>#REF!</v>
      </c>
      <c r="AC25" s="46" t="e">
        <f>IF(AND('Mapa final'!#REF!="Alta",'Mapa final'!#REF!="Mayor"),CONCATENATE("R10C",'Mapa final'!#REF!),"")</f>
        <v>#REF!</v>
      </c>
      <c r="AD25" s="46" t="e">
        <f>IF(AND('Mapa final'!#REF!="Alta",'Mapa final'!#REF!="Mayor"),CONCATENATE("R10C",'Mapa final'!#REF!),"")</f>
        <v>#REF!</v>
      </c>
      <c r="AE25" s="46" t="e">
        <f>IF(AND('Mapa final'!#REF!="Alta",'Mapa final'!#REF!="Mayor"),CONCATENATE("R10C",'Mapa final'!#REF!),"")</f>
        <v>#REF!</v>
      </c>
      <c r="AF25" s="46" t="e">
        <f>IF(AND('Mapa final'!#REF!="Alta",'Mapa final'!#REF!="Mayor"),CONCATENATE("R10C",'Mapa final'!#REF!),"")</f>
        <v>#REF!</v>
      </c>
      <c r="AG25" s="47" t="e">
        <f>IF(AND('Mapa final'!#REF!="Alta",'Mapa final'!#REF!="Mayor"),CONCATENATE("R10C",'Mapa final'!#REF!),"")</f>
        <v>#REF!</v>
      </c>
      <c r="AH25" s="48" t="e">
        <f>IF(AND('Mapa final'!#REF!="Alta",'Mapa final'!#REF!="Catastrófico"),CONCATENATE("R10C",'Mapa final'!#REF!),"")</f>
        <v>#REF!</v>
      </c>
      <c r="AI25" s="49" t="e">
        <f>IF(AND('Mapa final'!#REF!="Alta",'Mapa final'!#REF!="Catastrófico"),CONCATENATE("R10C",'Mapa final'!#REF!),"")</f>
        <v>#REF!</v>
      </c>
      <c r="AJ25" s="49" t="e">
        <f>IF(AND('Mapa final'!#REF!="Alta",'Mapa final'!#REF!="Catastrófico"),CONCATENATE("R10C",'Mapa final'!#REF!),"")</f>
        <v>#REF!</v>
      </c>
      <c r="AK25" s="49" t="e">
        <f>IF(AND('Mapa final'!#REF!="Alta",'Mapa final'!#REF!="Catastrófico"),CONCATENATE("R10C",'Mapa final'!#REF!),"")</f>
        <v>#REF!</v>
      </c>
      <c r="AL25" s="49" t="e">
        <f>IF(AND('Mapa final'!#REF!="Alta",'Mapa final'!#REF!="Catastrófico"),CONCATENATE("R10C",'Mapa final'!#REF!),"")</f>
        <v>#REF!</v>
      </c>
      <c r="AM25" s="50" t="e">
        <f>IF(AND('Mapa final'!#REF!="Alta",'Mapa final'!#REF!="Catastrófico"),CONCATENATE("R10C",'Mapa final'!#REF!),"")</f>
        <v>#REF!</v>
      </c>
      <c r="AN25" s="70"/>
      <c r="AO25" s="345"/>
      <c r="AP25" s="346"/>
      <c r="AQ25" s="346"/>
      <c r="AR25" s="346"/>
      <c r="AS25" s="346"/>
      <c r="AT25" s="347"/>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row>
    <row r="26" spans="1:76" ht="15" customHeight="1" x14ac:dyDescent="0.25">
      <c r="A26" s="70"/>
      <c r="B26" s="291"/>
      <c r="C26" s="291"/>
      <c r="D26" s="292"/>
      <c r="E26" s="329" t="s">
        <v>113</v>
      </c>
      <c r="F26" s="330"/>
      <c r="G26" s="330"/>
      <c r="H26" s="330"/>
      <c r="I26" s="331"/>
      <c r="J26" s="51" t="str">
        <f ca="1">IF(AND('Mapa final'!$AA$9="Media",'Mapa final'!$AC$9="Leve"),CONCATENATE("R1C",'Mapa final'!$Q$9),"")</f>
        <v/>
      </c>
      <c r="K26" s="52" t="str">
        <f ca="1">IF(AND('Mapa final'!$AA$10="Media",'Mapa final'!$AC$10="Leve"),CONCATENATE("R1C",'Mapa final'!$Q$10),"")</f>
        <v/>
      </c>
      <c r="L26" s="52" t="str">
        <f ca="1">IF(AND('Mapa final'!$AA$11="Media",'Mapa final'!$AC$11="Leve"),CONCATENATE("R1C",'Mapa final'!$Q$11),"")</f>
        <v/>
      </c>
      <c r="M26" s="52" t="str">
        <f>IF(AND('Mapa final'!$AA$12="Media",'Mapa final'!$AC$12="Leve"),CONCATENATE("R1C",'Mapa final'!$Q$12),"")</f>
        <v/>
      </c>
      <c r="N26" s="52" t="str">
        <f>IF(AND('Mapa final'!$AA$13="Media",'Mapa final'!$AC$13="Leve"),CONCATENATE("R1C",'Mapa final'!$Q$13),"")</f>
        <v/>
      </c>
      <c r="O26" s="53" t="str">
        <f>IF(AND('Mapa final'!$AA$14="Media",'Mapa final'!$AC$14="Leve"),CONCATENATE("R1C",'Mapa final'!$Q$14),"")</f>
        <v/>
      </c>
      <c r="P26" s="51" t="str">
        <f ca="1">IF(AND('Mapa final'!$AA$9="Media",'Mapa final'!$AC$9="Menor"),CONCATENATE("R1C",'Mapa final'!$Q$9),"")</f>
        <v/>
      </c>
      <c r="Q26" s="52" t="str">
        <f ca="1">IF(AND('Mapa final'!$AA$10="Media",'Mapa final'!$AC$10="Menor"),CONCATENATE("R1C",'Mapa final'!$Q$10),"")</f>
        <v/>
      </c>
      <c r="R26" s="52" t="str">
        <f ca="1">IF(AND('Mapa final'!$AA$11="Media",'Mapa final'!$AC$11="Menor"),CONCATENATE("R1C",'Mapa final'!$Q$11),"")</f>
        <v/>
      </c>
      <c r="S26" s="52" t="str">
        <f>IF(AND('Mapa final'!$AA$12="Media",'Mapa final'!$AC$12="Menor"),CONCATENATE("R1C",'Mapa final'!$Q$12),"")</f>
        <v/>
      </c>
      <c r="T26" s="52" t="str">
        <f>IF(AND('Mapa final'!$AA$13="Media",'Mapa final'!$AC$13="Menor"),CONCATENATE("R1C",'Mapa final'!$Q$13),"")</f>
        <v/>
      </c>
      <c r="U26" s="53" t="str">
        <f>IF(AND('Mapa final'!$AA$14="Media",'Mapa final'!$AC$14="Menor"),CONCATENATE("R1C",'Mapa final'!$Q$14),"")</f>
        <v/>
      </c>
      <c r="V26" s="51" t="str">
        <f ca="1">IF(AND('Mapa final'!$AA$9="Media",'Mapa final'!$AC$9="Moderado"),CONCATENATE("R1C",'Mapa final'!$Q$9),"")</f>
        <v/>
      </c>
      <c r="W26" s="52" t="str">
        <f ca="1">IF(AND('Mapa final'!$AA$10="Media",'Mapa final'!$AC$10="Moderado"),CONCATENATE("R1C",'Mapa final'!$Q$10),"")</f>
        <v/>
      </c>
      <c r="X26" s="52" t="str">
        <f ca="1">IF(AND('Mapa final'!$AA$11="Media",'Mapa final'!$AC$11="Moderado"),CONCATENATE("R1C",'Mapa final'!$Q$11),"")</f>
        <v/>
      </c>
      <c r="Y26" s="52" t="str">
        <f>IF(AND('Mapa final'!$AA$12="Media",'Mapa final'!$AC$12="Moderado"),CONCATENATE("R1C",'Mapa final'!$Q$12),"")</f>
        <v/>
      </c>
      <c r="Z26" s="52" t="str">
        <f>IF(AND('Mapa final'!$AA$13="Media",'Mapa final'!$AC$13="Moderado"),CONCATENATE("R1C",'Mapa final'!$Q$13),"")</f>
        <v/>
      </c>
      <c r="AA26" s="53" t="str">
        <f>IF(AND('Mapa final'!$AA$14="Media",'Mapa final'!$AC$14="Moderado"),CONCATENATE("R1C",'Mapa final'!$Q$14),"")</f>
        <v/>
      </c>
      <c r="AB26" s="32" t="str">
        <f ca="1">IF(AND('Mapa final'!$AA$9="Media",'Mapa final'!$AC$9="Mayor"),CONCATENATE("R1C",'Mapa final'!$Q$9),"")</f>
        <v>R1C1</v>
      </c>
      <c r="AC26" s="33" t="str">
        <f ca="1">IF(AND('Mapa final'!$AA$10="Media",'Mapa final'!$AC$10="Mayor"),CONCATENATE("R1C",'Mapa final'!$Q$10),"")</f>
        <v/>
      </c>
      <c r="AD26" s="33" t="str">
        <f ca="1">IF(AND('Mapa final'!$AA$11="Media",'Mapa final'!$AC$11="Mayor"),CONCATENATE("R1C",'Mapa final'!$Q$11),"")</f>
        <v/>
      </c>
      <c r="AE26" s="33" t="str">
        <f>IF(AND('Mapa final'!$AA$12="Media",'Mapa final'!$AC$12="Mayor"),CONCATENATE("R1C",'Mapa final'!$Q$12),"")</f>
        <v/>
      </c>
      <c r="AF26" s="33" t="str">
        <f>IF(AND('Mapa final'!$AA$13="Media",'Mapa final'!$AC$13="Mayor"),CONCATENATE("R1C",'Mapa final'!$Q$13),"")</f>
        <v/>
      </c>
      <c r="AG26" s="34" t="str">
        <f>IF(AND('Mapa final'!$AA$14="Media",'Mapa final'!$AC$14="Mayor"),CONCATENATE("R1C",'Mapa final'!$Q$14),"")</f>
        <v/>
      </c>
      <c r="AH26" s="35" t="str">
        <f ca="1">IF(AND('Mapa final'!$AA$9="Media",'Mapa final'!$AC$9="Catastrófico"),CONCATENATE("R1C",'Mapa final'!$Q$9),"")</f>
        <v/>
      </c>
      <c r="AI26" s="36" t="str">
        <f ca="1">IF(AND('Mapa final'!$AA$10="Media",'Mapa final'!$AC$10="Catastrófico"),CONCATENATE("R1C",'Mapa final'!$Q$10),"")</f>
        <v/>
      </c>
      <c r="AJ26" s="36" t="str">
        <f ca="1">IF(AND('Mapa final'!$AA$11="Media",'Mapa final'!$AC$11="Catastrófico"),CONCATENATE("R1C",'Mapa final'!$Q$11),"")</f>
        <v/>
      </c>
      <c r="AK26" s="36" t="str">
        <f>IF(AND('Mapa final'!$AA$12="Media",'Mapa final'!$AC$12="Catastrófico"),CONCATENATE("R1C",'Mapa final'!$Q$12),"")</f>
        <v/>
      </c>
      <c r="AL26" s="36" t="str">
        <f>IF(AND('Mapa final'!$AA$13="Media",'Mapa final'!$AC$13="Catastrófico"),CONCATENATE("R1C",'Mapa final'!$Q$13),"")</f>
        <v/>
      </c>
      <c r="AM26" s="37" t="str">
        <f>IF(AND('Mapa final'!$AA$14="Media",'Mapa final'!$AC$14="Catastrófico"),CONCATENATE("R1C",'Mapa final'!$Q$14),"")</f>
        <v/>
      </c>
      <c r="AN26" s="70"/>
      <c r="AO26" s="370" t="s">
        <v>77</v>
      </c>
      <c r="AP26" s="371"/>
      <c r="AQ26" s="371"/>
      <c r="AR26" s="371"/>
      <c r="AS26" s="371"/>
      <c r="AT26" s="372"/>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row>
    <row r="27" spans="1:76" ht="15" customHeight="1" x14ac:dyDescent="0.25">
      <c r="A27" s="70"/>
      <c r="B27" s="291"/>
      <c r="C27" s="291"/>
      <c r="D27" s="292"/>
      <c r="E27" s="348"/>
      <c r="F27" s="349"/>
      <c r="G27" s="349"/>
      <c r="H27" s="349"/>
      <c r="I27" s="334"/>
      <c r="J27" s="54" t="e">
        <f>IF(AND('Mapa final'!#REF!="Media",'Mapa final'!#REF!="Leve"),CONCATENATE("R2C",'Mapa final'!#REF!),"")</f>
        <v>#REF!</v>
      </c>
      <c r="K27" s="55" t="e">
        <f>IF(AND('Mapa final'!#REF!="Media",'Mapa final'!#REF!="Leve"),CONCATENATE("R2C",'Mapa final'!#REF!),"")</f>
        <v>#REF!</v>
      </c>
      <c r="L27" s="55" t="e">
        <f>IF(AND('Mapa final'!#REF!="Media",'Mapa final'!#REF!="Leve"),CONCATENATE("R2C",'Mapa final'!#REF!),"")</f>
        <v>#REF!</v>
      </c>
      <c r="M27" s="55" t="e">
        <f>IF(AND('Mapa final'!#REF!="Media",'Mapa final'!#REF!="Leve"),CONCATENATE("R2C",'Mapa final'!#REF!),"")</f>
        <v>#REF!</v>
      </c>
      <c r="N27" s="55" t="e">
        <f>IF(AND('Mapa final'!#REF!="Media",'Mapa final'!#REF!="Leve"),CONCATENATE("R2C",'Mapa final'!#REF!),"")</f>
        <v>#REF!</v>
      </c>
      <c r="O27" s="56" t="e">
        <f>IF(AND('Mapa final'!#REF!="Media",'Mapa final'!#REF!="Leve"),CONCATENATE("R2C",'Mapa final'!#REF!),"")</f>
        <v>#REF!</v>
      </c>
      <c r="P27" s="54" t="e">
        <f>IF(AND('Mapa final'!#REF!="Media",'Mapa final'!#REF!="Menor"),CONCATENATE("R2C",'Mapa final'!#REF!),"")</f>
        <v>#REF!</v>
      </c>
      <c r="Q27" s="55" t="e">
        <f>IF(AND('Mapa final'!#REF!="Media",'Mapa final'!#REF!="Menor"),CONCATENATE("R2C",'Mapa final'!#REF!),"")</f>
        <v>#REF!</v>
      </c>
      <c r="R27" s="55" t="e">
        <f>IF(AND('Mapa final'!#REF!="Media",'Mapa final'!#REF!="Menor"),CONCATENATE("R2C",'Mapa final'!#REF!),"")</f>
        <v>#REF!</v>
      </c>
      <c r="S27" s="55" t="e">
        <f>IF(AND('Mapa final'!#REF!="Media",'Mapa final'!#REF!="Menor"),CONCATENATE("R2C",'Mapa final'!#REF!),"")</f>
        <v>#REF!</v>
      </c>
      <c r="T27" s="55" t="e">
        <f>IF(AND('Mapa final'!#REF!="Media",'Mapa final'!#REF!="Menor"),CONCATENATE("R2C",'Mapa final'!#REF!),"")</f>
        <v>#REF!</v>
      </c>
      <c r="U27" s="56" t="e">
        <f>IF(AND('Mapa final'!#REF!="Media",'Mapa final'!#REF!="Menor"),CONCATENATE("R2C",'Mapa final'!#REF!),"")</f>
        <v>#REF!</v>
      </c>
      <c r="V27" s="54" t="e">
        <f>IF(AND('Mapa final'!#REF!="Media",'Mapa final'!#REF!="Moderado"),CONCATENATE("R2C",'Mapa final'!#REF!),"")</f>
        <v>#REF!</v>
      </c>
      <c r="W27" s="55" t="e">
        <f>IF(AND('Mapa final'!#REF!="Media",'Mapa final'!#REF!="Moderado"),CONCATENATE("R2C",'Mapa final'!#REF!),"")</f>
        <v>#REF!</v>
      </c>
      <c r="X27" s="55" t="e">
        <f>IF(AND('Mapa final'!#REF!="Media",'Mapa final'!#REF!="Moderado"),CONCATENATE("R2C",'Mapa final'!#REF!),"")</f>
        <v>#REF!</v>
      </c>
      <c r="Y27" s="55" t="e">
        <f>IF(AND('Mapa final'!#REF!="Media",'Mapa final'!#REF!="Moderado"),CONCATENATE("R2C",'Mapa final'!#REF!),"")</f>
        <v>#REF!</v>
      </c>
      <c r="Z27" s="55" t="e">
        <f>IF(AND('Mapa final'!#REF!="Media",'Mapa final'!#REF!="Moderado"),CONCATENATE("R2C",'Mapa final'!#REF!),"")</f>
        <v>#REF!</v>
      </c>
      <c r="AA27" s="56" t="e">
        <f>IF(AND('Mapa final'!#REF!="Media",'Mapa final'!#REF!="Moderado"),CONCATENATE("R2C",'Mapa final'!#REF!),"")</f>
        <v>#REF!</v>
      </c>
      <c r="AB27" s="38" t="e">
        <f>IF(AND('Mapa final'!#REF!="Media",'Mapa final'!#REF!="Mayor"),CONCATENATE("R2C",'Mapa final'!#REF!),"")</f>
        <v>#REF!</v>
      </c>
      <c r="AC27" s="39" t="e">
        <f>IF(AND('Mapa final'!#REF!="Media",'Mapa final'!#REF!="Mayor"),CONCATENATE("R2C",'Mapa final'!#REF!),"")</f>
        <v>#REF!</v>
      </c>
      <c r="AD27" s="39" t="e">
        <f>IF(AND('Mapa final'!#REF!="Media",'Mapa final'!#REF!="Mayor"),CONCATENATE("R2C",'Mapa final'!#REF!),"")</f>
        <v>#REF!</v>
      </c>
      <c r="AE27" s="39" t="e">
        <f>IF(AND('Mapa final'!#REF!="Media",'Mapa final'!#REF!="Mayor"),CONCATENATE("R2C",'Mapa final'!#REF!),"")</f>
        <v>#REF!</v>
      </c>
      <c r="AF27" s="39" t="e">
        <f>IF(AND('Mapa final'!#REF!="Media",'Mapa final'!#REF!="Mayor"),CONCATENATE("R2C",'Mapa final'!#REF!),"")</f>
        <v>#REF!</v>
      </c>
      <c r="AG27" s="40" t="e">
        <f>IF(AND('Mapa final'!#REF!="Media",'Mapa final'!#REF!="Mayor"),CONCATENATE("R2C",'Mapa final'!#REF!),"")</f>
        <v>#REF!</v>
      </c>
      <c r="AH27" s="41" t="e">
        <f>IF(AND('Mapa final'!#REF!="Media",'Mapa final'!#REF!="Catastrófico"),CONCATENATE("R2C",'Mapa final'!#REF!),"")</f>
        <v>#REF!</v>
      </c>
      <c r="AI27" s="42" t="e">
        <f>IF(AND('Mapa final'!#REF!="Media",'Mapa final'!#REF!="Catastrófico"),CONCATENATE("R2C",'Mapa final'!#REF!),"")</f>
        <v>#REF!</v>
      </c>
      <c r="AJ27" s="42" t="e">
        <f>IF(AND('Mapa final'!#REF!="Media",'Mapa final'!#REF!="Catastrófico"),CONCATENATE("R2C",'Mapa final'!#REF!),"")</f>
        <v>#REF!</v>
      </c>
      <c r="AK27" s="42" t="e">
        <f>IF(AND('Mapa final'!#REF!="Media",'Mapa final'!#REF!="Catastrófico"),CONCATENATE("R2C",'Mapa final'!#REF!),"")</f>
        <v>#REF!</v>
      </c>
      <c r="AL27" s="42" t="e">
        <f>IF(AND('Mapa final'!#REF!="Media",'Mapa final'!#REF!="Catastrófico"),CONCATENATE("R2C",'Mapa final'!#REF!),"")</f>
        <v>#REF!</v>
      </c>
      <c r="AM27" s="43" t="e">
        <f>IF(AND('Mapa final'!#REF!="Media",'Mapa final'!#REF!="Catastrófico"),CONCATENATE("R2C",'Mapa final'!#REF!),"")</f>
        <v>#REF!</v>
      </c>
      <c r="AN27" s="70"/>
      <c r="AO27" s="373"/>
      <c r="AP27" s="374"/>
      <c r="AQ27" s="374"/>
      <c r="AR27" s="374"/>
      <c r="AS27" s="374"/>
      <c r="AT27" s="375"/>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row>
    <row r="28" spans="1:76" ht="15" customHeight="1" x14ac:dyDescent="0.25">
      <c r="A28" s="70"/>
      <c r="B28" s="291"/>
      <c r="C28" s="291"/>
      <c r="D28" s="292"/>
      <c r="E28" s="332"/>
      <c r="F28" s="333"/>
      <c r="G28" s="333"/>
      <c r="H28" s="333"/>
      <c r="I28" s="334"/>
      <c r="J28" s="54" t="e">
        <f>IF(AND('Mapa final'!#REF!="Media",'Mapa final'!#REF!="Leve"),CONCATENATE("R3C",'Mapa final'!#REF!),"")</f>
        <v>#REF!</v>
      </c>
      <c r="K28" s="55" t="e">
        <f>IF(AND('Mapa final'!#REF!="Media",'Mapa final'!#REF!="Leve"),CONCATENATE("R3C",'Mapa final'!#REF!),"")</f>
        <v>#REF!</v>
      </c>
      <c r="L28" s="55" t="e">
        <f>IF(AND('Mapa final'!#REF!="Media",'Mapa final'!#REF!="Leve"),CONCATENATE("R3C",'Mapa final'!#REF!),"")</f>
        <v>#REF!</v>
      </c>
      <c r="M28" s="55" t="e">
        <f>IF(AND('Mapa final'!#REF!="Media",'Mapa final'!#REF!="Leve"),CONCATENATE("R3C",'Mapa final'!#REF!),"")</f>
        <v>#REF!</v>
      </c>
      <c r="N28" s="55" t="e">
        <f>IF(AND('Mapa final'!#REF!="Media",'Mapa final'!#REF!="Leve"),CONCATENATE("R3C",'Mapa final'!#REF!),"")</f>
        <v>#REF!</v>
      </c>
      <c r="O28" s="56" t="e">
        <f>IF(AND('Mapa final'!#REF!="Media",'Mapa final'!#REF!="Leve"),CONCATENATE("R3C",'Mapa final'!#REF!),"")</f>
        <v>#REF!</v>
      </c>
      <c r="P28" s="54" t="e">
        <f>IF(AND('Mapa final'!#REF!="Media",'Mapa final'!#REF!="Menor"),CONCATENATE("R3C",'Mapa final'!#REF!),"")</f>
        <v>#REF!</v>
      </c>
      <c r="Q28" s="55" t="e">
        <f>IF(AND('Mapa final'!#REF!="Media",'Mapa final'!#REF!="Menor"),CONCATENATE("R3C",'Mapa final'!#REF!),"")</f>
        <v>#REF!</v>
      </c>
      <c r="R28" s="55" t="e">
        <f>IF(AND('Mapa final'!#REF!="Media",'Mapa final'!#REF!="Menor"),CONCATENATE("R3C",'Mapa final'!#REF!),"")</f>
        <v>#REF!</v>
      </c>
      <c r="S28" s="55" t="e">
        <f>IF(AND('Mapa final'!#REF!="Media",'Mapa final'!#REF!="Menor"),CONCATENATE("R3C",'Mapa final'!#REF!),"")</f>
        <v>#REF!</v>
      </c>
      <c r="T28" s="55" t="e">
        <f>IF(AND('Mapa final'!#REF!="Media",'Mapa final'!#REF!="Menor"),CONCATENATE("R3C",'Mapa final'!#REF!),"")</f>
        <v>#REF!</v>
      </c>
      <c r="U28" s="56" t="e">
        <f>IF(AND('Mapa final'!#REF!="Media",'Mapa final'!#REF!="Menor"),CONCATENATE("R3C",'Mapa final'!#REF!),"")</f>
        <v>#REF!</v>
      </c>
      <c r="V28" s="54" t="e">
        <f>IF(AND('Mapa final'!#REF!="Media",'Mapa final'!#REF!="Moderado"),CONCATENATE("R3C",'Mapa final'!#REF!),"")</f>
        <v>#REF!</v>
      </c>
      <c r="W28" s="55" t="e">
        <f>IF(AND('Mapa final'!#REF!="Media",'Mapa final'!#REF!="Moderado"),CONCATENATE("R3C",'Mapa final'!#REF!),"")</f>
        <v>#REF!</v>
      </c>
      <c r="X28" s="55" t="e">
        <f>IF(AND('Mapa final'!#REF!="Media",'Mapa final'!#REF!="Moderado"),CONCATENATE("R3C",'Mapa final'!#REF!),"")</f>
        <v>#REF!</v>
      </c>
      <c r="Y28" s="55" t="e">
        <f>IF(AND('Mapa final'!#REF!="Media",'Mapa final'!#REF!="Moderado"),CONCATENATE("R3C",'Mapa final'!#REF!),"")</f>
        <v>#REF!</v>
      </c>
      <c r="Z28" s="55" t="e">
        <f>IF(AND('Mapa final'!#REF!="Media",'Mapa final'!#REF!="Moderado"),CONCATENATE("R3C",'Mapa final'!#REF!),"")</f>
        <v>#REF!</v>
      </c>
      <c r="AA28" s="56" t="e">
        <f>IF(AND('Mapa final'!#REF!="Media",'Mapa final'!#REF!="Moderado"),CONCATENATE("R3C",'Mapa final'!#REF!),"")</f>
        <v>#REF!</v>
      </c>
      <c r="AB28" s="38" t="e">
        <f>IF(AND('Mapa final'!#REF!="Media",'Mapa final'!#REF!="Mayor"),CONCATENATE("R3C",'Mapa final'!#REF!),"")</f>
        <v>#REF!</v>
      </c>
      <c r="AC28" s="39" t="e">
        <f>IF(AND('Mapa final'!#REF!="Media",'Mapa final'!#REF!="Mayor"),CONCATENATE("R3C",'Mapa final'!#REF!),"")</f>
        <v>#REF!</v>
      </c>
      <c r="AD28" s="39" t="e">
        <f>IF(AND('Mapa final'!#REF!="Media",'Mapa final'!#REF!="Mayor"),CONCATENATE("R3C",'Mapa final'!#REF!),"")</f>
        <v>#REF!</v>
      </c>
      <c r="AE28" s="39" t="e">
        <f>IF(AND('Mapa final'!#REF!="Media",'Mapa final'!#REF!="Mayor"),CONCATENATE("R3C",'Mapa final'!#REF!),"")</f>
        <v>#REF!</v>
      </c>
      <c r="AF28" s="39" t="e">
        <f>IF(AND('Mapa final'!#REF!="Media",'Mapa final'!#REF!="Mayor"),CONCATENATE("R3C",'Mapa final'!#REF!),"")</f>
        <v>#REF!</v>
      </c>
      <c r="AG28" s="40" t="e">
        <f>IF(AND('Mapa final'!#REF!="Media",'Mapa final'!#REF!="Mayor"),CONCATENATE("R3C",'Mapa final'!#REF!),"")</f>
        <v>#REF!</v>
      </c>
      <c r="AH28" s="41" t="e">
        <f>IF(AND('Mapa final'!#REF!="Media",'Mapa final'!#REF!="Catastrófico"),CONCATENATE("R3C",'Mapa final'!#REF!),"")</f>
        <v>#REF!</v>
      </c>
      <c r="AI28" s="42" t="e">
        <f>IF(AND('Mapa final'!#REF!="Media",'Mapa final'!#REF!="Catastrófico"),CONCATENATE("R3C",'Mapa final'!#REF!),"")</f>
        <v>#REF!</v>
      </c>
      <c r="AJ28" s="42" t="e">
        <f>IF(AND('Mapa final'!#REF!="Media",'Mapa final'!#REF!="Catastrófico"),CONCATENATE("R3C",'Mapa final'!#REF!),"")</f>
        <v>#REF!</v>
      </c>
      <c r="AK28" s="42" t="e">
        <f>IF(AND('Mapa final'!#REF!="Media",'Mapa final'!#REF!="Catastrófico"),CONCATENATE("R3C",'Mapa final'!#REF!),"")</f>
        <v>#REF!</v>
      </c>
      <c r="AL28" s="42" t="e">
        <f>IF(AND('Mapa final'!#REF!="Media",'Mapa final'!#REF!="Catastrófico"),CONCATENATE("R3C",'Mapa final'!#REF!),"")</f>
        <v>#REF!</v>
      </c>
      <c r="AM28" s="43" t="e">
        <f>IF(AND('Mapa final'!#REF!="Media",'Mapa final'!#REF!="Catastrófico"),CONCATENATE("R3C",'Mapa final'!#REF!),"")</f>
        <v>#REF!</v>
      </c>
      <c r="AN28" s="70"/>
      <c r="AO28" s="373"/>
      <c r="AP28" s="374"/>
      <c r="AQ28" s="374"/>
      <c r="AR28" s="374"/>
      <c r="AS28" s="374"/>
      <c r="AT28" s="375"/>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row>
    <row r="29" spans="1:76" ht="15" customHeight="1" x14ac:dyDescent="0.25">
      <c r="A29" s="70"/>
      <c r="B29" s="291"/>
      <c r="C29" s="291"/>
      <c r="D29" s="292"/>
      <c r="E29" s="332"/>
      <c r="F29" s="333"/>
      <c r="G29" s="333"/>
      <c r="H29" s="333"/>
      <c r="I29" s="334"/>
      <c r="J29" s="54" t="e">
        <f>IF(AND('Mapa final'!#REF!="Media",'Mapa final'!#REF!="Leve"),CONCATENATE("R4C",'Mapa final'!#REF!),"")</f>
        <v>#REF!</v>
      </c>
      <c r="K29" s="55" t="e">
        <f>IF(AND('Mapa final'!#REF!="Media",'Mapa final'!#REF!="Leve"),CONCATENATE("R4C",'Mapa final'!#REF!),"")</f>
        <v>#REF!</v>
      </c>
      <c r="L29" s="55" t="e">
        <f>IF(AND('Mapa final'!#REF!="Media",'Mapa final'!#REF!="Leve"),CONCATENATE("R4C",'Mapa final'!#REF!),"")</f>
        <v>#REF!</v>
      </c>
      <c r="M29" s="55" t="e">
        <f>IF(AND('Mapa final'!#REF!="Media",'Mapa final'!#REF!="Leve"),CONCATENATE("R4C",'Mapa final'!#REF!),"")</f>
        <v>#REF!</v>
      </c>
      <c r="N29" s="55" t="e">
        <f>IF(AND('Mapa final'!#REF!="Media",'Mapa final'!#REF!="Leve"),CONCATENATE("R4C",'Mapa final'!#REF!),"")</f>
        <v>#REF!</v>
      </c>
      <c r="O29" s="56" t="e">
        <f>IF(AND('Mapa final'!#REF!="Media",'Mapa final'!#REF!="Leve"),CONCATENATE("R4C",'Mapa final'!#REF!),"")</f>
        <v>#REF!</v>
      </c>
      <c r="P29" s="54" t="e">
        <f>IF(AND('Mapa final'!#REF!="Media",'Mapa final'!#REF!="Menor"),CONCATENATE("R4C",'Mapa final'!#REF!),"")</f>
        <v>#REF!</v>
      </c>
      <c r="Q29" s="55" t="e">
        <f>IF(AND('Mapa final'!#REF!="Media",'Mapa final'!#REF!="Menor"),CONCATENATE("R4C",'Mapa final'!#REF!),"")</f>
        <v>#REF!</v>
      </c>
      <c r="R29" s="55" t="e">
        <f>IF(AND('Mapa final'!#REF!="Media",'Mapa final'!#REF!="Menor"),CONCATENATE("R4C",'Mapa final'!#REF!),"")</f>
        <v>#REF!</v>
      </c>
      <c r="S29" s="55" t="e">
        <f>IF(AND('Mapa final'!#REF!="Media",'Mapa final'!#REF!="Menor"),CONCATENATE("R4C",'Mapa final'!#REF!),"")</f>
        <v>#REF!</v>
      </c>
      <c r="T29" s="55" t="e">
        <f>IF(AND('Mapa final'!#REF!="Media",'Mapa final'!#REF!="Menor"),CONCATENATE("R4C",'Mapa final'!#REF!),"")</f>
        <v>#REF!</v>
      </c>
      <c r="U29" s="56" t="e">
        <f>IF(AND('Mapa final'!#REF!="Media",'Mapa final'!#REF!="Menor"),CONCATENATE("R4C",'Mapa final'!#REF!),"")</f>
        <v>#REF!</v>
      </c>
      <c r="V29" s="54" t="e">
        <f>IF(AND('Mapa final'!#REF!="Media",'Mapa final'!#REF!="Moderado"),CONCATENATE("R4C",'Mapa final'!#REF!),"")</f>
        <v>#REF!</v>
      </c>
      <c r="W29" s="55" t="e">
        <f>IF(AND('Mapa final'!#REF!="Media",'Mapa final'!#REF!="Moderado"),CONCATENATE("R4C",'Mapa final'!#REF!),"")</f>
        <v>#REF!</v>
      </c>
      <c r="X29" s="55" t="e">
        <f>IF(AND('Mapa final'!#REF!="Media",'Mapa final'!#REF!="Moderado"),CONCATENATE("R4C",'Mapa final'!#REF!),"")</f>
        <v>#REF!</v>
      </c>
      <c r="Y29" s="55" t="e">
        <f>IF(AND('Mapa final'!#REF!="Media",'Mapa final'!#REF!="Moderado"),CONCATENATE("R4C",'Mapa final'!#REF!),"")</f>
        <v>#REF!</v>
      </c>
      <c r="Z29" s="55" t="e">
        <f>IF(AND('Mapa final'!#REF!="Media",'Mapa final'!#REF!="Moderado"),CONCATENATE("R4C",'Mapa final'!#REF!),"")</f>
        <v>#REF!</v>
      </c>
      <c r="AA29" s="56" t="e">
        <f>IF(AND('Mapa final'!#REF!="Media",'Mapa final'!#REF!="Moderado"),CONCATENATE("R4C",'Mapa final'!#REF!),"")</f>
        <v>#REF!</v>
      </c>
      <c r="AB29" s="38" t="e">
        <f>IF(AND('Mapa final'!#REF!="Media",'Mapa final'!#REF!="Mayor"),CONCATENATE("R4C",'Mapa final'!#REF!),"")</f>
        <v>#REF!</v>
      </c>
      <c r="AC29" s="39" t="e">
        <f>IF(AND('Mapa final'!#REF!="Media",'Mapa final'!#REF!="Mayor"),CONCATENATE("R4C",'Mapa final'!#REF!),"")</f>
        <v>#REF!</v>
      </c>
      <c r="AD29" s="44" t="e">
        <f>IF(AND('Mapa final'!#REF!="Media",'Mapa final'!#REF!="Mayor"),CONCATENATE("R4C",'Mapa final'!#REF!),"")</f>
        <v>#REF!</v>
      </c>
      <c r="AE29" s="44" t="e">
        <f>IF(AND('Mapa final'!#REF!="Media",'Mapa final'!#REF!="Mayor"),CONCATENATE("R4C",'Mapa final'!#REF!),"")</f>
        <v>#REF!</v>
      </c>
      <c r="AF29" s="44" t="e">
        <f>IF(AND('Mapa final'!#REF!="Media",'Mapa final'!#REF!="Mayor"),CONCATENATE("R4C",'Mapa final'!#REF!),"")</f>
        <v>#REF!</v>
      </c>
      <c r="AG29" s="40" t="e">
        <f>IF(AND('Mapa final'!#REF!="Media",'Mapa final'!#REF!="Mayor"),CONCATENATE("R4C",'Mapa final'!#REF!),"")</f>
        <v>#REF!</v>
      </c>
      <c r="AH29" s="41" t="e">
        <f>IF(AND('Mapa final'!#REF!="Media",'Mapa final'!#REF!="Catastrófico"),CONCATENATE("R4C",'Mapa final'!#REF!),"")</f>
        <v>#REF!</v>
      </c>
      <c r="AI29" s="42" t="e">
        <f>IF(AND('Mapa final'!#REF!="Media",'Mapa final'!#REF!="Catastrófico"),CONCATENATE("R4C",'Mapa final'!#REF!),"")</f>
        <v>#REF!</v>
      </c>
      <c r="AJ29" s="42" t="e">
        <f>IF(AND('Mapa final'!#REF!="Media",'Mapa final'!#REF!="Catastrófico"),CONCATENATE("R4C",'Mapa final'!#REF!),"")</f>
        <v>#REF!</v>
      </c>
      <c r="AK29" s="42" t="e">
        <f>IF(AND('Mapa final'!#REF!="Media",'Mapa final'!#REF!="Catastrófico"),CONCATENATE("R4C",'Mapa final'!#REF!),"")</f>
        <v>#REF!</v>
      </c>
      <c r="AL29" s="42" t="e">
        <f>IF(AND('Mapa final'!#REF!="Media",'Mapa final'!#REF!="Catastrófico"),CONCATENATE("R4C",'Mapa final'!#REF!),"")</f>
        <v>#REF!</v>
      </c>
      <c r="AM29" s="43" t="e">
        <f>IF(AND('Mapa final'!#REF!="Media",'Mapa final'!#REF!="Catastrófico"),CONCATENATE("R4C",'Mapa final'!#REF!),"")</f>
        <v>#REF!</v>
      </c>
      <c r="AN29" s="70"/>
      <c r="AO29" s="373"/>
      <c r="AP29" s="374"/>
      <c r="AQ29" s="374"/>
      <c r="AR29" s="374"/>
      <c r="AS29" s="374"/>
      <c r="AT29" s="375"/>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row>
    <row r="30" spans="1:76" ht="15" customHeight="1" x14ac:dyDescent="0.25">
      <c r="A30" s="70"/>
      <c r="B30" s="291"/>
      <c r="C30" s="291"/>
      <c r="D30" s="292"/>
      <c r="E30" s="332"/>
      <c r="F30" s="333"/>
      <c r="G30" s="333"/>
      <c r="H30" s="333"/>
      <c r="I30" s="334"/>
      <c r="J30" s="54" t="e">
        <f>IF(AND('Mapa final'!#REF!="Media",'Mapa final'!#REF!="Leve"),CONCATENATE("R5C",'Mapa final'!#REF!),"")</f>
        <v>#REF!</v>
      </c>
      <c r="K30" s="55" t="e">
        <f>IF(AND('Mapa final'!#REF!="Media",'Mapa final'!#REF!="Leve"),CONCATENATE("R5C",'Mapa final'!#REF!),"")</f>
        <v>#REF!</v>
      </c>
      <c r="L30" s="55" t="e">
        <f>IF(AND('Mapa final'!#REF!="Media",'Mapa final'!#REF!="Leve"),CONCATENATE("R5C",'Mapa final'!#REF!),"")</f>
        <v>#REF!</v>
      </c>
      <c r="M30" s="55" t="e">
        <f>IF(AND('Mapa final'!#REF!="Media",'Mapa final'!#REF!="Leve"),CONCATENATE("R5C",'Mapa final'!#REF!),"")</f>
        <v>#REF!</v>
      </c>
      <c r="N30" s="55" t="e">
        <f>IF(AND('Mapa final'!#REF!="Media",'Mapa final'!#REF!="Leve"),CONCATENATE("R5C",'Mapa final'!#REF!),"")</f>
        <v>#REF!</v>
      </c>
      <c r="O30" s="56" t="e">
        <f>IF(AND('Mapa final'!#REF!="Media",'Mapa final'!#REF!="Leve"),CONCATENATE("R5C",'Mapa final'!#REF!),"")</f>
        <v>#REF!</v>
      </c>
      <c r="P30" s="54" t="e">
        <f>IF(AND('Mapa final'!#REF!="Media",'Mapa final'!#REF!="Menor"),CONCATENATE("R5C",'Mapa final'!#REF!),"")</f>
        <v>#REF!</v>
      </c>
      <c r="Q30" s="55" t="e">
        <f>IF(AND('Mapa final'!#REF!="Media",'Mapa final'!#REF!="Menor"),CONCATENATE("R5C",'Mapa final'!#REF!),"")</f>
        <v>#REF!</v>
      </c>
      <c r="R30" s="55" t="e">
        <f>IF(AND('Mapa final'!#REF!="Media",'Mapa final'!#REF!="Menor"),CONCATENATE("R5C",'Mapa final'!#REF!),"")</f>
        <v>#REF!</v>
      </c>
      <c r="S30" s="55" t="e">
        <f>IF(AND('Mapa final'!#REF!="Media",'Mapa final'!#REF!="Menor"),CONCATENATE("R5C",'Mapa final'!#REF!),"")</f>
        <v>#REF!</v>
      </c>
      <c r="T30" s="55" t="e">
        <f>IF(AND('Mapa final'!#REF!="Media",'Mapa final'!#REF!="Menor"),CONCATENATE("R5C",'Mapa final'!#REF!),"")</f>
        <v>#REF!</v>
      </c>
      <c r="U30" s="56" t="e">
        <f>IF(AND('Mapa final'!#REF!="Media",'Mapa final'!#REF!="Menor"),CONCATENATE("R5C",'Mapa final'!#REF!),"")</f>
        <v>#REF!</v>
      </c>
      <c r="V30" s="54" t="e">
        <f>IF(AND('Mapa final'!#REF!="Media",'Mapa final'!#REF!="Moderado"),CONCATENATE("R5C",'Mapa final'!#REF!),"")</f>
        <v>#REF!</v>
      </c>
      <c r="W30" s="55" t="e">
        <f>IF(AND('Mapa final'!#REF!="Media",'Mapa final'!#REF!="Moderado"),CONCATENATE("R5C",'Mapa final'!#REF!),"")</f>
        <v>#REF!</v>
      </c>
      <c r="X30" s="55" t="e">
        <f>IF(AND('Mapa final'!#REF!="Media",'Mapa final'!#REF!="Moderado"),CONCATENATE("R5C",'Mapa final'!#REF!),"")</f>
        <v>#REF!</v>
      </c>
      <c r="Y30" s="55" t="e">
        <f>IF(AND('Mapa final'!#REF!="Media",'Mapa final'!#REF!="Moderado"),CONCATENATE("R5C",'Mapa final'!#REF!),"")</f>
        <v>#REF!</v>
      </c>
      <c r="Z30" s="55" t="e">
        <f>IF(AND('Mapa final'!#REF!="Media",'Mapa final'!#REF!="Moderado"),CONCATENATE("R5C",'Mapa final'!#REF!),"")</f>
        <v>#REF!</v>
      </c>
      <c r="AA30" s="56" t="e">
        <f>IF(AND('Mapa final'!#REF!="Media",'Mapa final'!#REF!="Moderado"),CONCATENATE("R5C",'Mapa final'!#REF!),"")</f>
        <v>#REF!</v>
      </c>
      <c r="AB30" s="38" t="e">
        <f>IF(AND('Mapa final'!#REF!="Media",'Mapa final'!#REF!="Mayor"),CONCATENATE("R5C",'Mapa final'!#REF!),"")</f>
        <v>#REF!</v>
      </c>
      <c r="AC30" s="39" t="e">
        <f>IF(AND('Mapa final'!#REF!="Media",'Mapa final'!#REF!="Mayor"),CONCATENATE("R5C",'Mapa final'!#REF!),"")</f>
        <v>#REF!</v>
      </c>
      <c r="AD30" s="44" t="e">
        <f>IF(AND('Mapa final'!#REF!="Media",'Mapa final'!#REF!="Mayor"),CONCATENATE("R5C",'Mapa final'!#REF!),"")</f>
        <v>#REF!</v>
      </c>
      <c r="AE30" s="44" t="e">
        <f>IF(AND('Mapa final'!#REF!="Media",'Mapa final'!#REF!="Mayor"),CONCATENATE("R5C",'Mapa final'!#REF!),"")</f>
        <v>#REF!</v>
      </c>
      <c r="AF30" s="44" t="e">
        <f>IF(AND('Mapa final'!#REF!="Media",'Mapa final'!#REF!="Mayor"),CONCATENATE("R5C",'Mapa final'!#REF!),"")</f>
        <v>#REF!</v>
      </c>
      <c r="AG30" s="40" t="e">
        <f>IF(AND('Mapa final'!#REF!="Media",'Mapa final'!#REF!="Mayor"),CONCATENATE("R5C",'Mapa final'!#REF!),"")</f>
        <v>#REF!</v>
      </c>
      <c r="AH30" s="41" t="e">
        <f>IF(AND('Mapa final'!#REF!="Media",'Mapa final'!#REF!="Catastrófico"),CONCATENATE("R5C",'Mapa final'!#REF!),"")</f>
        <v>#REF!</v>
      </c>
      <c r="AI30" s="42" t="e">
        <f>IF(AND('Mapa final'!#REF!="Media",'Mapa final'!#REF!="Catastrófico"),CONCATENATE("R5C",'Mapa final'!#REF!),"")</f>
        <v>#REF!</v>
      </c>
      <c r="AJ30" s="42" t="e">
        <f>IF(AND('Mapa final'!#REF!="Media",'Mapa final'!#REF!="Catastrófico"),CONCATENATE("R5C",'Mapa final'!#REF!),"")</f>
        <v>#REF!</v>
      </c>
      <c r="AK30" s="42" t="e">
        <f>IF(AND('Mapa final'!#REF!="Media",'Mapa final'!#REF!="Catastrófico"),CONCATENATE("R5C",'Mapa final'!#REF!),"")</f>
        <v>#REF!</v>
      </c>
      <c r="AL30" s="42" t="e">
        <f>IF(AND('Mapa final'!#REF!="Media",'Mapa final'!#REF!="Catastrófico"),CONCATENATE("R5C",'Mapa final'!#REF!),"")</f>
        <v>#REF!</v>
      </c>
      <c r="AM30" s="43" t="e">
        <f>IF(AND('Mapa final'!#REF!="Media",'Mapa final'!#REF!="Catastrófico"),CONCATENATE("R5C",'Mapa final'!#REF!),"")</f>
        <v>#REF!</v>
      </c>
      <c r="AN30" s="70"/>
      <c r="AO30" s="373"/>
      <c r="AP30" s="374"/>
      <c r="AQ30" s="374"/>
      <c r="AR30" s="374"/>
      <c r="AS30" s="374"/>
      <c r="AT30" s="375"/>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row>
    <row r="31" spans="1:76" ht="15" customHeight="1" x14ac:dyDescent="0.25">
      <c r="A31" s="70"/>
      <c r="B31" s="291"/>
      <c r="C31" s="291"/>
      <c r="D31" s="292"/>
      <c r="E31" s="332"/>
      <c r="F31" s="333"/>
      <c r="G31" s="333"/>
      <c r="H31" s="333"/>
      <c r="I31" s="334"/>
      <c r="J31" s="54" t="e">
        <f>IF(AND('Mapa final'!#REF!="Media",'Mapa final'!#REF!="Leve"),CONCATENATE("R6C",'Mapa final'!#REF!),"")</f>
        <v>#REF!</v>
      </c>
      <c r="K31" s="55" t="e">
        <f>IF(AND('Mapa final'!#REF!="Media",'Mapa final'!#REF!="Leve"),CONCATENATE("R6C",'Mapa final'!#REF!),"")</f>
        <v>#REF!</v>
      </c>
      <c r="L31" s="55" t="e">
        <f>IF(AND('Mapa final'!#REF!="Media",'Mapa final'!#REF!="Leve"),CONCATENATE("R6C",'Mapa final'!#REF!),"")</f>
        <v>#REF!</v>
      </c>
      <c r="M31" s="55" t="e">
        <f>IF(AND('Mapa final'!#REF!="Media",'Mapa final'!#REF!="Leve"),CONCATENATE("R6C",'Mapa final'!#REF!),"")</f>
        <v>#REF!</v>
      </c>
      <c r="N31" s="55" t="e">
        <f>IF(AND('Mapa final'!#REF!="Media",'Mapa final'!#REF!="Leve"),CONCATENATE("R6C",'Mapa final'!#REF!),"")</f>
        <v>#REF!</v>
      </c>
      <c r="O31" s="56" t="e">
        <f>IF(AND('Mapa final'!#REF!="Media",'Mapa final'!#REF!="Leve"),CONCATENATE("R6C",'Mapa final'!#REF!),"")</f>
        <v>#REF!</v>
      </c>
      <c r="P31" s="54" t="e">
        <f>IF(AND('Mapa final'!#REF!="Media",'Mapa final'!#REF!="Menor"),CONCATENATE("R6C",'Mapa final'!#REF!),"")</f>
        <v>#REF!</v>
      </c>
      <c r="Q31" s="55" t="e">
        <f>IF(AND('Mapa final'!#REF!="Media",'Mapa final'!#REF!="Menor"),CONCATENATE("R6C",'Mapa final'!#REF!),"")</f>
        <v>#REF!</v>
      </c>
      <c r="R31" s="55" t="e">
        <f>IF(AND('Mapa final'!#REF!="Media",'Mapa final'!#REF!="Menor"),CONCATENATE("R6C",'Mapa final'!#REF!),"")</f>
        <v>#REF!</v>
      </c>
      <c r="S31" s="55" t="e">
        <f>IF(AND('Mapa final'!#REF!="Media",'Mapa final'!#REF!="Menor"),CONCATENATE("R6C",'Mapa final'!#REF!),"")</f>
        <v>#REF!</v>
      </c>
      <c r="T31" s="55" t="e">
        <f>IF(AND('Mapa final'!#REF!="Media",'Mapa final'!#REF!="Menor"),CONCATENATE("R6C",'Mapa final'!#REF!),"")</f>
        <v>#REF!</v>
      </c>
      <c r="U31" s="56" t="e">
        <f>IF(AND('Mapa final'!#REF!="Media",'Mapa final'!#REF!="Menor"),CONCATENATE("R6C",'Mapa final'!#REF!),"")</f>
        <v>#REF!</v>
      </c>
      <c r="V31" s="54" t="e">
        <f>IF(AND('Mapa final'!#REF!="Media",'Mapa final'!#REF!="Moderado"),CONCATENATE("R6C",'Mapa final'!#REF!),"")</f>
        <v>#REF!</v>
      </c>
      <c r="W31" s="55" t="e">
        <f>IF(AND('Mapa final'!#REF!="Media",'Mapa final'!#REF!="Moderado"),CONCATENATE("R6C",'Mapa final'!#REF!),"")</f>
        <v>#REF!</v>
      </c>
      <c r="X31" s="55" t="e">
        <f>IF(AND('Mapa final'!#REF!="Media",'Mapa final'!#REF!="Moderado"),CONCATENATE("R6C",'Mapa final'!#REF!),"")</f>
        <v>#REF!</v>
      </c>
      <c r="Y31" s="55" t="e">
        <f>IF(AND('Mapa final'!#REF!="Media",'Mapa final'!#REF!="Moderado"),CONCATENATE("R6C",'Mapa final'!#REF!),"")</f>
        <v>#REF!</v>
      </c>
      <c r="Z31" s="55" t="e">
        <f>IF(AND('Mapa final'!#REF!="Media",'Mapa final'!#REF!="Moderado"),CONCATENATE("R6C",'Mapa final'!#REF!),"")</f>
        <v>#REF!</v>
      </c>
      <c r="AA31" s="56" t="e">
        <f>IF(AND('Mapa final'!#REF!="Media",'Mapa final'!#REF!="Moderado"),CONCATENATE("R6C",'Mapa final'!#REF!),"")</f>
        <v>#REF!</v>
      </c>
      <c r="AB31" s="38" t="e">
        <f>IF(AND('Mapa final'!#REF!="Media",'Mapa final'!#REF!="Mayor"),CONCATENATE("R6C",'Mapa final'!#REF!),"")</f>
        <v>#REF!</v>
      </c>
      <c r="AC31" s="39" t="e">
        <f>IF(AND('Mapa final'!#REF!="Media",'Mapa final'!#REF!="Mayor"),CONCATENATE("R6C",'Mapa final'!#REF!),"")</f>
        <v>#REF!</v>
      </c>
      <c r="AD31" s="44" t="e">
        <f>IF(AND('Mapa final'!#REF!="Media",'Mapa final'!#REF!="Mayor"),CONCATENATE("R6C",'Mapa final'!#REF!),"")</f>
        <v>#REF!</v>
      </c>
      <c r="AE31" s="44" t="e">
        <f>IF(AND('Mapa final'!#REF!="Media",'Mapa final'!#REF!="Mayor"),CONCATENATE("R6C",'Mapa final'!#REF!),"")</f>
        <v>#REF!</v>
      </c>
      <c r="AF31" s="44" t="e">
        <f>IF(AND('Mapa final'!#REF!="Media",'Mapa final'!#REF!="Mayor"),CONCATENATE("R6C",'Mapa final'!#REF!),"")</f>
        <v>#REF!</v>
      </c>
      <c r="AG31" s="40" t="e">
        <f>IF(AND('Mapa final'!#REF!="Media",'Mapa final'!#REF!="Mayor"),CONCATENATE("R6C",'Mapa final'!#REF!),"")</f>
        <v>#REF!</v>
      </c>
      <c r="AH31" s="41" t="e">
        <f>IF(AND('Mapa final'!#REF!="Media",'Mapa final'!#REF!="Catastrófico"),CONCATENATE("R6C",'Mapa final'!#REF!),"")</f>
        <v>#REF!</v>
      </c>
      <c r="AI31" s="42" t="e">
        <f>IF(AND('Mapa final'!#REF!="Media",'Mapa final'!#REF!="Catastrófico"),CONCATENATE("R6C",'Mapa final'!#REF!),"")</f>
        <v>#REF!</v>
      </c>
      <c r="AJ31" s="42" t="e">
        <f>IF(AND('Mapa final'!#REF!="Media",'Mapa final'!#REF!="Catastrófico"),CONCATENATE("R6C",'Mapa final'!#REF!),"")</f>
        <v>#REF!</v>
      </c>
      <c r="AK31" s="42" t="e">
        <f>IF(AND('Mapa final'!#REF!="Media",'Mapa final'!#REF!="Catastrófico"),CONCATENATE("R6C",'Mapa final'!#REF!),"")</f>
        <v>#REF!</v>
      </c>
      <c r="AL31" s="42" t="e">
        <f>IF(AND('Mapa final'!#REF!="Media",'Mapa final'!#REF!="Catastrófico"),CONCATENATE("R6C",'Mapa final'!#REF!),"")</f>
        <v>#REF!</v>
      </c>
      <c r="AM31" s="43" t="e">
        <f>IF(AND('Mapa final'!#REF!="Media",'Mapa final'!#REF!="Catastrófico"),CONCATENATE("R6C",'Mapa final'!#REF!),"")</f>
        <v>#REF!</v>
      </c>
      <c r="AN31" s="70"/>
      <c r="AO31" s="373"/>
      <c r="AP31" s="374"/>
      <c r="AQ31" s="374"/>
      <c r="AR31" s="374"/>
      <c r="AS31" s="374"/>
      <c r="AT31" s="375"/>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row>
    <row r="32" spans="1:76" ht="15" customHeight="1" x14ac:dyDescent="0.25">
      <c r="A32" s="70"/>
      <c r="B32" s="291"/>
      <c r="C32" s="291"/>
      <c r="D32" s="292"/>
      <c r="E32" s="332"/>
      <c r="F32" s="333"/>
      <c r="G32" s="333"/>
      <c r="H32" s="333"/>
      <c r="I32" s="334"/>
      <c r="J32" s="54" t="e">
        <f>IF(AND('Mapa final'!#REF!="Media",'Mapa final'!#REF!="Leve"),CONCATENATE("R7C",'Mapa final'!#REF!),"")</f>
        <v>#REF!</v>
      </c>
      <c r="K32" s="55" t="e">
        <f>IF(AND('Mapa final'!#REF!="Media",'Mapa final'!#REF!="Leve"),CONCATENATE("R7C",'Mapa final'!#REF!),"")</f>
        <v>#REF!</v>
      </c>
      <c r="L32" s="55" t="e">
        <f>IF(AND('Mapa final'!#REF!="Media",'Mapa final'!#REF!="Leve"),CONCATENATE("R7C",'Mapa final'!#REF!),"")</f>
        <v>#REF!</v>
      </c>
      <c r="M32" s="55" t="e">
        <f>IF(AND('Mapa final'!#REF!="Media",'Mapa final'!#REF!="Leve"),CONCATENATE("R7C",'Mapa final'!#REF!),"")</f>
        <v>#REF!</v>
      </c>
      <c r="N32" s="55" t="e">
        <f>IF(AND('Mapa final'!#REF!="Media",'Mapa final'!#REF!="Leve"),CONCATENATE("R7C",'Mapa final'!#REF!),"")</f>
        <v>#REF!</v>
      </c>
      <c r="O32" s="56" t="e">
        <f>IF(AND('Mapa final'!#REF!="Media",'Mapa final'!#REF!="Leve"),CONCATENATE("R7C",'Mapa final'!#REF!),"")</f>
        <v>#REF!</v>
      </c>
      <c r="P32" s="54" t="e">
        <f>IF(AND('Mapa final'!#REF!="Media",'Mapa final'!#REF!="Menor"),CONCATENATE("R7C",'Mapa final'!#REF!),"")</f>
        <v>#REF!</v>
      </c>
      <c r="Q32" s="55" t="e">
        <f>IF(AND('Mapa final'!#REF!="Media",'Mapa final'!#REF!="Menor"),CONCATENATE("R7C",'Mapa final'!#REF!),"")</f>
        <v>#REF!</v>
      </c>
      <c r="R32" s="55" t="e">
        <f>IF(AND('Mapa final'!#REF!="Media",'Mapa final'!#REF!="Menor"),CONCATENATE("R7C",'Mapa final'!#REF!),"")</f>
        <v>#REF!</v>
      </c>
      <c r="S32" s="55" t="e">
        <f>IF(AND('Mapa final'!#REF!="Media",'Mapa final'!#REF!="Menor"),CONCATENATE("R7C",'Mapa final'!#REF!),"")</f>
        <v>#REF!</v>
      </c>
      <c r="T32" s="55" t="e">
        <f>IF(AND('Mapa final'!#REF!="Media",'Mapa final'!#REF!="Menor"),CONCATENATE("R7C",'Mapa final'!#REF!),"")</f>
        <v>#REF!</v>
      </c>
      <c r="U32" s="56" t="e">
        <f>IF(AND('Mapa final'!#REF!="Media",'Mapa final'!#REF!="Menor"),CONCATENATE("R7C",'Mapa final'!#REF!),"")</f>
        <v>#REF!</v>
      </c>
      <c r="V32" s="54" t="e">
        <f>IF(AND('Mapa final'!#REF!="Media",'Mapa final'!#REF!="Moderado"),CONCATENATE("R7C",'Mapa final'!#REF!),"")</f>
        <v>#REF!</v>
      </c>
      <c r="W32" s="55" t="e">
        <f>IF(AND('Mapa final'!#REF!="Media",'Mapa final'!#REF!="Moderado"),CONCATENATE("R7C",'Mapa final'!#REF!),"")</f>
        <v>#REF!</v>
      </c>
      <c r="X32" s="55" t="e">
        <f>IF(AND('Mapa final'!#REF!="Media",'Mapa final'!#REF!="Moderado"),CONCATENATE("R7C",'Mapa final'!#REF!),"")</f>
        <v>#REF!</v>
      </c>
      <c r="Y32" s="55" t="e">
        <f>IF(AND('Mapa final'!#REF!="Media",'Mapa final'!#REF!="Moderado"),CONCATENATE("R7C",'Mapa final'!#REF!),"")</f>
        <v>#REF!</v>
      </c>
      <c r="Z32" s="55" t="e">
        <f>IF(AND('Mapa final'!#REF!="Media",'Mapa final'!#REF!="Moderado"),CONCATENATE("R7C",'Mapa final'!#REF!),"")</f>
        <v>#REF!</v>
      </c>
      <c r="AA32" s="56" t="e">
        <f>IF(AND('Mapa final'!#REF!="Media",'Mapa final'!#REF!="Moderado"),CONCATENATE("R7C",'Mapa final'!#REF!),"")</f>
        <v>#REF!</v>
      </c>
      <c r="AB32" s="38" t="e">
        <f>IF(AND('Mapa final'!#REF!="Media",'Mapa final'!#REF!="Mayor"),CONCATENATE("R7C",'Mapa final'!#REF!),"")</f>
        <v>#REF!</v>
      </c>
      <c r="AC32" s="39" t="e">
        <f>IF(AND('Mapa final'!#REF!="Media",'Mapa final'!#REF!="Mayor"),CONCATENATE("R7C",'Mapa final'!#REF!),"")</f>
        <v>#REF!</v>
      </c>
      <c r="AD32" s="44" t="e">
        <f>IF(AND('Mapa final'!#REF!="Media",'Mapa final'!#REF!="Mayor"),CONCATENATE("R7C",'Mapa final'!#REF!),"")</f>
        <v>#REF!</v>
      </c>
      <c r="AE32" s="44" t="e">
        <f>IF(AND('Mapa final'!#REF!="Media",'Mapa final'!#REF!="Mayor"),CONCATENATE("R7C",'Mapa final'!#REF!),"")</f>
        <v>#REF!</v>
      </c>
      <c r="AF32" s="44" t="e">
        <f>IF(AND('Mapa final'!#REF!="Media",'Mapa final'!#REF!="Mayor"),CONCATENATE("R7C",'Mapa final'!#REF!),"")</f>
        <v>#REF!</v>
      </c>
      <c r="AG32" s="40" t="e">
        <f>IF(AND('Mapa final'!#REF!="Media",'Mapa final'!#REF!="Mayor"),CONCATENATE("R7C",'Mapa final'!#REF!),"")</f>
        <v>#REF!</v>
      </c>
      <c r="AH32" s="41" t="e">
        <f>IF(AND('Mapa final'!#REF!="Media",'Mapa final'!#REF!="Catastrófico"),CONCATENATE("R7C",'Mapa final'!#REF!),"")</f>
        <v>#REF!</v>
      </c>
      <c r="AI32" s="42" t="e">
        <f>IF(AND('Mapa final'!#REF!="Media",'Mapa final'!#REF!="Catastrófico"),CONCATENATE("R7C",'Mapa final'!#REF!),"")</f>
        <v>#REF!</v>
      </c>
      <c r="AJ32" s="42" t="e">
        <f>IF(AND('Mapa final'!#REF!="Media",'Mapa final'!#REF!="Catastrófico"),CONCATENATE("R7C",'Mapa final'!#REF!),"")</f>
        <v>#REF!</v>
      </c>
      <c r="AK32" s="42" t="e">
        <f>IF(AND('Mapa final'!#REF!="Media",'Mapa final'!#REF!="Catastrófico"),CONCATENATE("R7C",'Mapa final'!#REF!),"")</f>
        <v>#REF!</v>
      </c>
      <c r="AL32" s="42" t="e">
        <f>IF(AND('Mapa final'!#REF!="Media",'Mapa final'!#REF!="Catastrófico"),CONCATENATE("R7C",'Mapa final'!#REF!),"")</f>
        <v>#REF!</v>
      </c>
      <c r="AM32" s="43" t="e">
        <f>IF(AND('Mapa final'!#REF!="Media",'Mapa final'!#REF!="Catastrófico"),CONCATENATE("R7C",'Mapa final'!#REF!),"")</f>
        <v>#REF!</v>
      </c>
      <c r="AN32" s="70"/>
      <c r="AO32" s="373"/>
      <c r="AP32" s="374"/>
      <c r="AQ32" s="374"/>
      <c r="AR32" s="374"/>
      <c r="AS32" s="374"/>
      <c r="AT32" s="375"/>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row>
    <row r="33" spans="1:80" ht="15" customHeight="1" x14ac:dyDescent="0.25">
      <c r="A33" s="70"/>
      <c r="B33" s="291"/>
      <c r="C33" s="291"/>
      <c r="D33" s="292"/>
      <c r="E33" s="332"/>
      <c r="F33" s="333"/>
      <c r="G33" s="333"/>
      <c r="H33" s="333"/>
      <c r="I33" s="334"/>
      <c r="J33" s="54" t="e">
        <f>IF(AND('Mapa final'!#REF!="Media",'Mapa final'!#REF!="Leve"),CONCATENATE("R8C",'Mapa final'!#REF!),"")</f>
        <v>#REF!</v>
      </c>
      <c r="K33" s="55" t="e">
        <f>IF(AND('Mapa final'!#REF!="Media",'Mapa final'!#REF!="Leve"),CONCATENATE("R8C",'Mapa final'!#REF!),"")</f>
        <v>#REF!</v>
      </c>
      <c r="L33" s="55" t="e">
        <f>IF(AND('Mapa final'!#REF!="Media",'Mapa final'!#REF!="Leve"),CONCATENATE("R8C",'Mapa final'!#REF!),"")</f>
        <v>#REF!</v>
      </c>
      <c r="M33" s="55" t="e">
        <f>IF(AND('Mapa final'!#REF!="Media",'Mapa final'!#REF!="Leve"),CONCATENATE("R8C",'Mapa final'!#REF!),"")</f>
        <v>#REF!</v>
      </c>
      <c r="N33" s="55" t="e">
        <f>IF(AND('Mapa final'!#REF!="Media",'Mapa final'!#REF!="Leve"),CONCATENATE("R8C",'Mapa final'!#REF!),"")</f>
        <v>#REF!</v>
      </c>
      <c r="O33" s="56" t="e">
        <f>IF(AND('Mapa final'!#REF!="Media",'Mapa final'!#REF!="Leve"),CONCATENATE("R8C",'Mapa final'!#REF!),"")</f>
        <v>#REF!</v>
      </c>
      <c r="P33" s="54" t="e">
        <f>IF(AND('Mapa final'!#REF!="Media",'Mapa final'!#REF!="Menor"),CONCATENATE("R8C",'Mapa final'!#REF!),"")</f>
        <v>#REF!</v>
      </c>
      <c r="Q33" s="55" t="e">
        <f>IF(AND('Mapa final'!#REF!="Media",'Mapa final'!#REF!="Menor"),CONCATENATE("R8C",'Mapa final'!#REF!),"")</f>
        <v>#REF!</v>
      </c>
      <c r="R33" s="55" t="e">
        <f>IF(AND('Mapa final'!#REF!="Media",'Mapa final'!#REF!="Menor"),CONCATENATE("R8C",'Mapa final'!#REF!),"")</f>
        <v>#REF!</v>
      </c>
      <c r="S33" s="55" t="e">
        <f>IF(AND('Mapa final'!#REF!="Media",'Mapa final'!#REF!="Menor"),CONCATENATE("R8C",'Mapa final'!#REF!),"")</f>
        <v>#REF!</v>
      </c>
      <c r="T33" s="55" t="e">
        <f>IF(AND('Mapa final'!#REF!="Media",'Mapa final'!#REF!="Menor"),CONCATENATE("R8C",'Mapa final'!#REF!),"")</f>
        <v>#REF!</v>
      </c>
      <c r="U33" s="56" t="e">
        <f>IF(AND('Mapa final'!#REF!="Media",'Mapa final'!#REF!="Menor"),CONCATENATE("R8C",'Mapa final'!#REF!),"")</f>
        <v>#REF!</v>
      </c>
      <c r="V33" s="54" t="e">
        <f>IF(AND('Mapa final'!#REF!="Media",'Mapa final'!#REF!="Moderado"),CONCATENATE("R8C",'Mapa final'!#REF!),"")</f>
        <v>#REF!</v>
      </c>
      <c r="W33" s="55" t="e">
        <f>IF(AND('Mapa final'!#REF!="Media",'Mapa final'!#REF!="Moderado"),CONCATENATE("R8C",'Mapa final'!#REF!),"")</f>
        <v>#REF!</v>
      </c>
      <c r="X33" s="55" t="e">
        <f>IF(AND('Mapa final'!#REF!="Media",'Mapa final'!#REF!="Moderado"),CONCATENATE("R8C",'Mapa final'!#REF!),"")</f>
        <v>#REF!</v>
      </c>
      <c r="Y33" s="55" t="e">
        <f>IF(AND('Mapa final'!#REF!="Media",'Mapa final'!#REF!="Moderado"),CONCATENATE("R8C",'Mapa final'!#REF!),"")</f>
        <v>#REF!</v>
      </c>
      <c r="Z33" s="55" t="e">
        <f>IF(AND('Mapa final'!#REF!="Media",'Mapa final'!#REF!="Moderado"),CONCATENATE("R8C",'Mapa final'!#REF!),"")</f>
        <v>#REF!</v>
      </c>
      <c r="AA33" s="56" t="e">
        <f>IF(AND('Mapa final'!#REF!="Media",'Mapa final'!#REF!="Moderado"),CONCATENATE("R8C",'Mapa final'!#REF!),"")</f>
        <v>#REF!</v>
      </c>
      <c r="AB33" s="38" t="e">
        <f>IF(AND('Mapa final'!#REF!="Media",'Mapa final'!#REF!="Mayor"),CONCATENATE("R8C",'Mapa final'!#REF!),"")</f>
        <v>#REF!</v>
      </c>
      <c r="AC33" s="39" t="e">
        <f>IF(AND('Mapa final'!#REF!="Media",'Mapa final'!#REF!="Mayor"),CONCATENATE("R8C",'Mapa final'!#REF!),"")</f>
        <v>#REF!</v>
      </c>
      <c r="AD33" s="44" t="e">
        <f>IF(AND('Mapa final'!#REF!="Media",'Mapa final'!#REF!="Mayor"),CONCATENATE("R8C",'Mapa final'!#REF!),"")</f>
        <v>#REF!</v>
      </c>
      <c r="AE33" s="44" t="e">
        <f>IF(AND('Mapa final'!#REF!="Media",'Mapa final'!#REF!="Mayor"),CONCATENATE("R8C",'Mapa final'!#REF!),"")</f>
        <v>#REF!</v>
      </c>
      <c r="AF33" s="44" t="e">
        <f>IF(AND('Mapa final'!#REF!="Media",'Mapa final'!#REF!="Mayor"),CONCATENATE("R8C",'Mapa final'!#REF!),"")</f>
        <v>#REF!</v>
      </c>
      <c r="AG33" s="40" t="e">
        <f>IF(AND('Mapa final'!#REF!="Media",'Mapa final'!#REF!="Mayor"),CONCATENATE("R8C",'Mapa final'!#REF!),"")</f>
        <v>#REF!</v>
      </c>
      <c r="AH33" s="41" t="e">
        <f>IF(AND('Mapa final'!#REF!="Media",'Mapa final'!#REF!="Catastrófico"),CONCATENATE("R8C",'Mapa final'!#REF!),"")</f>
        <v>#REF!</v>
      </c>
      <c r="AI33" s="42" t="e">
        <f>IF(AND('Mapa final'!#REF!="Media",'Mapa final'!#REF!="Catastrófico"),CONCATENATE("R8C",'Mapa final'!#REF!),"")</f>
        <v>#REF!</v>
      </c>
      <c r="AJ33" s="42" t="e">
        <f>IF(AND('Mapa final'!#REF!="Media",'Mapa final'!#REF!="Catastrófico"),CONCATENATE("R8C",'Mapa final'!#REF!),"")</f>
        <v>#REF!</v>
      </c>
      <c r="AK33" s="42" t="e">
        <f>IF(AND('Mapa final'!#REF!="Media",'Mapa final'!#REF!="Catastrófico"),CONCATENATE("R8C",'Mapa final'!#REF!),"")</f>
        <v>#REF!</v>
      </c>
      <c r="AL33" s="42" t="e">
        <f>IF(AND('Mapa final'!#REF!="Media",'Mapa final'!#REF!="Catastrófico"),CONCATENATE("R8C",'Mapa final'!#REF!),"")</f>
        <v>#REF!</v>
      </c>
      <c r="AM33" s="43" t="e">
        <f>IF(AND('Mapa final'!#REF!="Media",'Mapa final'!#REF!="Catastrófico"),CONCATENATE("R8C",'Mapa final'!#REF!),"")</f>
        <v>#REF!</v>
      </c>
      <c r="AN33" s="70"/>
      <c r="AO33" s="373"/>
      <c r="AP33" s="374"/>
      <c r="AQ33" s="374"/>
      <c r="AR33" s="374"/>
      <c r="AS33" s="374"/>
      <c r="AT33" s="375"/>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row>
    <row r="34" spans="1:80" ht="15" customHeight="1" x14ac:dyDescent="0.25">
      <c r="A34" s="70"/>
      <c r="B34" s="291"/>
      <c r="C34" s="291"/>
      <c r="D34" s="292"/>
      <c r="E34" s="332"/>
      <c r="F34" s="333"/>
      <c r="G34" s="333"/>
      <c r="H34" s="333"/>
      <c r="I34" s="334"/>
      <c r="J34" s="54" t="e">
        <f>IF(AND('Mapa final'!#REF!="Media",'Mapa final'!#REF!="Leve"),CONCATENATE("R9C",'Mapa final'!#REF!),"")</f>
        <v>#REF!</v>
      </c>
      <c r="K34" s="55" t="e">
        <f>IF(AND('Mapa final'!#REF!="Media",'Mapa final'!#REF!="Leve"),CONCATENATE("R9C",'Mapa final'!#REF!),"")</f>
        <v>#REF!</v>
      </c>
      <c r="L34" s="55" t="e">
        <f>IF(AND('Mapa final'!#REF!="Media",'Mapa final'!#REF!="Leve"),CONCATENATE("R9C",'Mapa final'!#REF!),"")</f>
        <v>#REF!</v>
      </c>
      <c r="M34" s="55" t="e">
        <f>IF(AND('Mapa final'!#REF!="Media",'Mapa final'!#REF!="Leve"),CONCATENATE("R9C",'Mapa final'!#REF!),"")</f>
        <v>#REF!</v>
      </c>
      <c r="N34" s="55" t="e">
        <f>IF(AND('Mapa final'!#REF!="Media",'Mapa final'!#REF!="Leve"),CONCATENATE("R9C",'Mapa final'!#REF!),"")</f>
        <v>#REF!</v>
      </c>
      <c r="O34" s="56" t="e">
        <f>IF(AND('Mapa final'!#REF!="Media",'Mapa final'!#REF!="Leve"),CONCATENATE("R9C",'Mapa final'!#REF!),"")</f>
        <v>#REF!</v>
      </c>
      <c r="P34" s="54" t="e">
        <f>IF(AND('Mapa final'!#REF!="Media",'Mapa final'!#REF!="Menor"),CONCATENATE("R9C",'Mapa final'!#REF!),"")</f>
        <v>#REF!</v>
      </c>
      <c r="Q34" s="55" t="e">
        <f>IF(AND('Mapa final'!#REF!="Media",'Mapa final'!#REF!="Menor"),CONCATENATE("R9C",'Mapa final'!#REF!),"")</f>
        <v>#REF!</v>
      </c>
      <c r="R34" s="55" t="e">
        <f>IF(AND('Mapa final'!#REF!="Media",'Mapa final'!#REF!="Menor"),CONCATENATE("R9C",'Mapa final'!#REF!),"")</f>
        <v>#REF!</v>
      </c>
      <c r="S34" s="55" t="e">
        <f>IF(AND('Mapa final'!#REF!="Media",'Mapa final'!#REF!="Menor"),CONCATENATE("R9C",'Mapa final'!#REF!),"")</f>
        <v>#REF!</v>
      </c>
      <c r="T34" s="55" t="e">
        <f>IF(AND('Mapa final'!#REF!="Media",'Mapa final'!#REF!="Menor"),CONCATENATE("R9C",'Mapa final'!#REF!),"")</f>
        <v>#REF!</v>
      </c>
      <c r="U34" s="56" t="e">
        <f>IF(AND('Mapa final'!#REF!="Media",'Mapa final'!#REF!="Menor"),CONCATENATE("R9C",'Mapa final'!#REF!),"")</f>
        <v>#REF!</v>
      </c>
      <c r="V34" s="54" t="e">
        <f>IF(AND('Mapa final'!#REF!="Media",'Mapa final'!#REF!="Moderado"),CONCATENATE("R9C",'Mapa final'!#REF!),"")</f>
        <v>#REF!</v>
      </c>
      <c r="W34" s="55" t="e">
        <f>IF(AND('Mapa final'!#REF!="Media",'Mapa final'!#REF!="Moderado"),CONCATENATE("R9C",'Mapa final'!#REF!),"")</f>
        <v>#REF!</v>
      </c>
      <c r="X34" s="55" t="e">
        <f>IF(AND('Mapa final'!#REF!="Media",'Mapa final'!#REF!="Moderado"),CONCATENATE("R9C",'Mapa final'!#REF!),"")</f>
        <v>#REF!</v>
      </c>
      <c r="Y34" s="55" t="e">
        <f>IF(AND('Mapa final'!#REF!="Media",'Mapa final'!#REF!="Moderado"),CONCATENATE("R9C",'Mapa final'!#REF!),"")</f>
        <v>#REF!</v>
      </c>
      <c r="Z34" s="55" t="e">
        <f>IF(AND('Mapa final'!#REF!="Media",'Mapa final'!#REF!="Moderado"),CONCATENATE("R9C",'Mapa final'!#REF!),"")</f>
        <v>#REF!</v>
      </c>
      <c r="AA34" s="56" t="e">
        <f>IF(AND('Mapa final'!#REF!="Media",'Mapa final'!#REF!="Moderado"),CONCATENATE("R9C",'Mapa final'!#REF!),"")</f>
        <v>#REF!</v>
      </c>
      <c r="AB34" s="38" t="e">
        <f>IF(AND('Mapa final'!#REF!="Media",'Mapa final'!#REF!="Mayor"),CONCATENATE("R9C",'Mapa final'!#REF!),"")</f>
        <v>#REF!</v>
      </c>
      <c r="AC34" s="39" t="e">
        <f>IF(AND('Mapa final'!#REF!="Media",'Mapa final'!#REF!="Mayor"),CONCATENATE("R9C",'Mapa final'!#REF!),"")</f>
        <v>#REF!</v>
      </c>
      <c r="AD34" s="44" t="e">
        <f>IF(AND('Mapa final'!#REF!="Media",'Mapa final'!#REF!="Mayor"),CONCATENATE("R9C",'Mapa final'!#REF!),"")</f>
        <v>#REF!</v>
      </c>
      <c r="AE34" s="44" t="e">
        <f>IF(AND('Mapa final'!#REF!="Media",'Mapa final'!#REF!="Mayor"),CONCATENATE("R9C",'Mapa final'!#REF!),"")</f>
        <v>#REF!</v>
      </c>
      <c r="AF34" s="44" t="e">
        <f>IF(AND('Mapa final'!#REF!="Media",'Mapa final'!#REF!="Mayor"),CONCATENATE("R9C",'Mapa final'!#REF!),"")</f>
        <v>#REF!</v>
      </c>
      <c r="AG34" s="40" t="e">
        <f>IF(AND('Mapa final'!#REF!="Media",'Mapa final'!#REF!="Mayor"),CONCATENATE("R9C",'Mapa final'!#REF!),"")</f>
        <v>#REF!</v>
      </c>
      <c r="AH34" s="41" t="e">
        <f>IF(AND('Mapa final'!#REF!="Media",'Mapa final'!#REF!="Catastrófico"),CONCATENATE("R9C",'Mapa final'!#REF!),"")</f>
        <v>#REF!</v>
      </c>
      <c r="AI34" s="42" t="e">
        <f>IF(AND('Mapa final'!#REF!="Media",'Mapa final'!#REF!="Catastrófico"),CONCATENATE("R9C",'Mapa final'!#REF!),"")</f>
        <v>#REF!</v>
      </c>
      <c r="AJ34" s="42" t="e">
        <f>IF(AND('Mapa final'!#REF!="Media",'Mapa final'!#REF!="Catastrófico"),CONCATENATE("R9C",'Mapa final'!#REF!),"")</f>
        <v>#REF!</v>
      </c>
      <c r="AK34" s="42" t="e">
        <f>IF(AND('Mapa final'!#REF!="Media",'Mapa final'!#REF!="Catastrófico"),CONCATENATE("R9C",'Mapa final'!#REF!),"")</f>
        <v>#REF!</v>
      </c>
      <c r="AL34" s="42" t="e">
        <f>IF(AND('Mapa final'!#REF!="Media",'Mapa final'!#REF!="Catastrófico"),CONCATENATE("R9C",'Mapa final'!#REF!),"")</f>
        <v>#REF!</v>
      </c>
      <c r="AM34" s="43" t="e">
        <f>IF(AND('Mapa final'!#REF!="Media",'Mapa final'!#REF!="Catastrófico"),CONCATENATE("R9C",'Mapa final'!#REF!),"")</f>
        <v>#REF!</v>
      </c>
      <c r="AN34" s="70"/>
      <c r="AO34" s="373"/>
      <c r="AP34" s="374"/>
      <c r="AQ34" s="374"/>
      <c r="AR34" s="374"/>
      <c r="AS34" s="374"/>
      <c r="AT34" s="375"/>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row>
    <row r="35" spans="1:80" ht="15.75" customHeight="1" thickBot="1" x14ac:dyDescent="0.3">
      <c r="A35" s="70"/>
      <c r="B35" s="291"/>
      <c r="C35" s="291"/>
      <c r="D35" s="292"/>
      <c r="E35" s="335"/>
      <c r="F35" s="336"/>
      <c r="G35" s="336"/>
      <c r="H35" s="336"/>
      <c r="I35" s="337"/>
      <c r="J35" s="54" t="e">
        <f>IF(AND('Mapa final'!#REF!="Media",'Mapa final'!#REF!="Leve"),CONCATENATE("R10C",'Mapa final'!#REF!),"")</f>
        <v>#REF!</v>
      </c>
      <c r="K35" s="55" t="e">
        <f>IF(AND('Mapa final'!#REF!="Media",'Mapa final'!#REF!="Leve"),CONCATENATE("R10C",'Mapa final'!#REF!),"")</f>
        <v>#REF!</v>
      </c>
      <c r="L35" s="55" t="e">
        <f>IF(AND('Mapa final'!#REF!="Media",'Mapa final'!#REF!="Leve"),CONCATENATE("R10C",'Mapa final'!#REF!),"")</f>
        <v>#REF!</v>
      </c>
      <c r="M35" s="55" t="e">
        <f>IF(AND('Mapa final'!#REF!="Media",'Mapa final'!#REF!="Leve"),CONCATENATE("R10C",'Mapa final'!#REF!),"")</f>
        <v>#REF!</v>
      </c>
      <c r="N35" s="55" t="e">
        <f>IF(AND('Mapa final'!#REF!="Media",'Mapa final'!#REF!="Leve"),CONCATENATE("R10C",'Mapa final'!#REF!),"")</f>
        <v>#REF!</v>
      </c>
      <c r="O35" s="56" t="e">
        <f>IF(AND('Mapa final'!#REF!="Media",'Mapa final'!#REF!="Leve"),CONCATENATE("R10C",'Mapa final'!#REF!),"")</f>
        <v>#REF!</v>
      </c>
      <c r="P35" s="54" t="e">
        <f>IF(AND('Mapa final'!#REF!="Media",'Mapa final'!#REF!="Menor"),CONCATENATE("R10C",'Mapa final'!#REF!),"")</f>
        <v>#REF!</v>
      </c>
      <c r="Q35" s="55" t="e">
        <f>IF(AND('Mapa final'!#REF!="Media",'Mapa final'!#REF!="Menor"),CONCATENATE("R10C",'Mapa final'!#REF!),"")</f>
        <v>#REF!</v>
      </c>
      <c r="R35" s="55" t="e">
        <f>IF(AND('Mapa final'!#REF!="Media",'Mapa final'!#REF!="Menor"),CONCATENATE("R10C",'Mapa final'!#REF!),"")</f>
        <v>#REF!</v>
      </c>
      <c r="S35" s="55" t="e">
        <f>IF(AND('Mapa final'!#REF!="Media",'Mapa final'!#REF!="Menor"),CONCATENATE("R10C",'Mapa final'!#REF!),"")</f>
        <v>#REF!</v>
      </c>
      <c r="T35" s="55" t="e">
        <f>IF(AND('Mapa final'!#REF!="Media",'Mapa final'!#REF!="Menor"),CONCATENATE("R10C",'Mapa final'!#REF!),"")</f>
        <v>#REF!</v>
      </c>
      <c r="U35" s="56" t="e">
        <f>IF(AND('Mapa final'!#REF!="Media",'Mapa final'!#REF!="Menor"),CONCATENATE("R10C",'Mapa final'!#REF!),"")</f>
        <v>#REF!</v>
      </c>
      <c r="V35" s="54" t="e">
        <f>IF(AND('Mapa final'!#REF!="Media",'Mapa final'!#REF!="Moderado"),CONCATENATE("R10C",'Mapa final'!#REF!),"")</f>
        <v>#REF!</v>
      </c>
      <c r="W35" s="55" t="e">
        <f>IF(AND('Mapa final'!#REF!="Media",'Mapa final'!#REF!="Moderado"),CONCATENATE("R10C",'Mapa final'!#REF!),"")</f>
        <v>#REF!</v>
      </c>
      <c r="X35" s="55" t="e">
        <f>IF(AND('Mapa final'!#REF!="Media",'Mapa final'!#REF!="Moderado"),CONCATENATE("R10C",'Mapa final'!#REF!),"")</f>
        <v>#REF!</v>
      </c>
      <c r="Y35" s="55" t="e">
        <f>IF(AND('Mapa final'!#REF!="Media",'Mapa final'!#REF!="Moderado"),CONCATENATE("R10C",'Mapa final'!#REF!),"")</f>
        <v>#REF!</v>
      </c>
      <c r="Z35" s="55" t="e">
        <f>IF(AND('Mapa final'!#REF!="Media",'Mapa final'!#REF!="Moderado"),CONCATENATE("R10C",'Mapa final'!#REF!),"")</f>
        <v>#REF!</v>
      </c>
      <c r="AA35" s="56" t="e">
        <f>IF(AND('Mapa final'!#REF!="Media",'Mapa final'!#REF!="Moderado"),CONCATENATE("R10C",'Mapa final'!#REF!),"")</f>
        <v>#REF!</v>
      </c>
      <c r="AB35" s="45" t="e">
        <f>IF(AND('Mapa final'!#REF!="Media",'Mapa final'!#REF!="Mayor"),CONCATENATE("R10C",'Mapa final'!#REF!),"")</f>
        <v>#REF!</v>
      </c>
      <c r="AC35" s="46" t="e">
        <f>IF(AND('Mapa final'!#REF!="Media",'Mapa final'!#REF!="Mayor"),CONCATENATE("R10C",'Mapa final'!#REF!),"")</f>
        <v>#REF!</v>
      </c>
      <c r="AD35" s="46" t="e">
        <f>IF(AND('Mapa final'!#REF!="Media",'Mapa final'!#REF!="Mayor"),CONCATENATE("R10C",'Mapa final'!#REF!),"")</f>
        <v>#REF!</v>
      </c>
      <c r="AE35" s="46" t="e">
        <f>IF(AND('Mapa final'!#REF!="Media",'Mapa final'!#REF!="Mayor"),CONCATENATE("R10C",'Mapa final'!#REF!),"")</f>
        <v>#REF!</v>
      </c>
      <c r="AF35" s="46" t="e">
        <f>IF(AND('Mapa final'!#REF!="Media",'Mapa final'!#REF!="Mayor"),CONCATENATE("R10C",'Mapa final'!#REF!),"")</f>
        <v>#REF!</v>
      </c>
      <c r="AG35" s="47" t="e">
        <f>IF(AND('Mapa final'!#REF!="Media",'Mapa final'!#REF!="Mayor"),CONCATENATE("R10C",'Mapa final'!#REF!),"")</f>
        <v>#REF!</v>
      </c>
      <c r="AH35" s="48" t="e">
        <f>IF(AND('Mapa final'!#REF!="Media",'Mapa final'!#REF!="Catastrófico"),CONCATENATE("R10C",'Mapa final'!#REF!),"")</f>
        <v>#REF!</v>
      </c>
      <c r="AI35" s="49" t="e">
        <f>IF(AND('Mapa final'!#REF!="Media",'Mapa final'!#REF!="Catastrófico"),CONCATENATE("R10C",'Mapa final'!#REF!),"")</f>
        <v>#REF!</v>
      </c>
      <c r="AJ35" s="49" t="e">
        <f>IF(AND('Mapa final'!#REF!="Media",'Mapa final'!#REF!="Catastrófico"),CONCATENATE("R10C",'Mapa final'!#REF!),"")</f>
        <v>#REF!</v>
      </c>
      <c r="AK35" s="49" t="e">
        <f>IF(AND('Mapa final'!#REF!="Media",'Mapa final'!#REF!="Catastrófico"),CONCATENATE("R10C",'Mapa final'!#REF!),"")</f>
        <v>#REF!</v>
      </c>
      <c r="AL35" s="49" t="e">
        <f>IF(AND('Mapa final'!#REF!="Media",'Mapa final'!#REF!="Catastrófico"),CONCATENATE("R10C",'Mapa final'!#REF!),"")</f>
        <v>#REF!</v>
      </c>
      <c r="AM35" s="50" t="e">
        <f>IF(AND('Mapa final'!#REF!="Media",'Mapa final'!#REF!="Catastrófico"),CONCATENATE("R10C",'Mapa final'!#REF!),"")</f>
        <v>#REF!</v>
      </c>
      <c r="AN35" s="70"/>
      <c r="AO35" s="376"/>
      <c r="AP35" s="377"/>
      <c r="AQ35" s="377"/>
      <c r="AR35" s="377"/>
      <c r="AS35" s="377"/>
      <c r="AT35" s="378"/>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row>
    <row r="36" spans="1:80" ht="15" customHeight="1" x14ac:dyDescent="0.25">
      <c r="A36" s="70"/>
      <c r="B36" s="291"/>
      <c r="C36" s="291"/>
      <c r="D36" s="292"/>
      <c r="E36" s="329" t="s">
        <v>110</v>
      </c>
      <c r="F36" s="330"/>
      <c r="G36" s="330"/>
      <c r="H36" s="330"/>
      <c r="I36" s="330"/>
      <c r="J36" s="60" t="str">
        <f ca="1">IF(AND('Mapa final'!$AA$9="Baja",'Mapa final'!$AC$9="Leve"),CONCATENATE("R1C",'Mapa final'!$Q$9),"")</f>
        <v/>
      </c>
      <c r="K36" s="61" t="str">
        <f ca="1">IF(AND('Mapa final'!$AA$10="Baja",'Mapa final'!$AC$10="Leve"),CONCATENATE("R1C",'Mapa final'!$Q$10),"")</f>
        <v/>
      </c>
      <c r="L36" s="61" t="str">
        <f ca="1">IF(AND('Mapa final'!$AA$11="Baja",'Mapa final'!$AC$11="Leve"),CONCATENATE("R1C",'Mapa final'!$Q$11),"")</f>
        <v/>
      </c>
      <c r="M36" s="61" t="str">
        <f>IF(AND('Mapa final'!$AA$12="Baja",'Mapa final'!$AC$12="Leve"),CONCATENATE("R1C",'Mapa final'!$Q$12),"")</f>
        <v/>
      </c>
      <c r="N36" s="61" t="str">
        <f>IF(AND('Mapa final'!$AA$13="Baja",'Mapa final'!$AC$13="Leve"),CONCATENATE("R1C",'Mapa final'!$Q$13),"")</f>
        <v/>
      </c>
      <c r="O36" s="62" t="str">
        <f>IF(AND('Mapa final'!$AA$14="Baja",'Mapa final'!$AC$14="Leve"),CONCATENATE("R1C",'Mapa final'!$Q$14),"")</f>
        <v/>
      </c>
      <c r="P36" s="51" t="str">
        <f ca="1">IF(AND('Mapa final'!$AA$9="Baja",'Mapa final'!$AC$9="Menor"),CONCATENATE("R1C",'Mapa final'!$Q$9),"")</f>
        <v/>
      </c>
      <c r="Q36" s="52" t="str">
        <f ca="1">IF(AND('Mapa final'!$AA$10="Baja",'Mapa final'!$AC$10="Menor"),CONCATENATE("R1C",'Mapa final'!$Q$10),"")</f>
        <v/>
      </c>
      <c r="R36" s="52" t="str">
        <f ca="1">IF(AND('Mapa final'!$AA$11="Baja",'Mapa final'!$AC$11="Menor"),CONCATENATE("R1C",'Mapa final'!$Q$11),"")</f>
        <v/>
      </c>
      <c r="S36" s="52" t="str">
        <f>IF(AND('Mapa final'!$AA$12="Baja",'Mapa final'!$AC$12="Menor"),CONCATENATE("R1C",'Mapa final'!$Q$12),"")</f>
        <v/>
      </c>
      <c r="T36" s="52" t="str">
        <f>IF(AND('Mapa final'!$AA$13="Baja",'Mapa final'!$AC$13="Menor"),CONCATENATE("R1C",'Mapa final'!$Q$13),"")</f>
        <v/>
      </c>
      <c r="U36" s="53" t="str">
        <f>IF(AND('Mapa final'!$AA$14="Baja",'Mapa final'!$AC$14="Menor"),CONCATENATE("R1C",'Mapa final'!$Q$14),"")</f>
        <v/>
      </c>
      <c r="V36" s="51" t="str">
        <f ca="1">IF(AND('Mapa final'!$AA$9="Baja",'Mapa final'!$AC$9="Moderado"),CONCATENATE("R1C",'Mapa final'!$Q$9),"")</f>
        <v/>
      </c>
      <c r="W36" s="52" t="str">
        <f ca="1">IF(AND('Mapa final'!$AA$10="Baja",'Mapa final'!$AC$10="Moderado"),CONCATENATE("R1C",'Mapa final'!$Q$10),"")</f>
        <v/>
      </c>
      <c r="X36" s="52" t="str">
        <f ca="1">IF(AND('Mapa final'!$AA$11="Baja",'Mapa final'!$AC$11="Moderado"),CONCATENATE("R1C",'Mapa final'!$Q$11),"")</f>
        <v/>
      </c>
      <c r="Y36" s="52" t="str">
        <f>IF(AND('Mapa final'!$AA$12="Baja",'Mapa final'!$AC$12="Moderado"),CONCATENATE("R1C",'Mapa final'!$Q$12),"")</f>
        <v/>
      </c>
      <c r="Z36" s="52" t="str">
        <f>IF(AND('Mapa final'!$AA$13="Baja",'Mapa final'!$AC$13="Moderado"),CONCATENATE("R1C",'Mapa final'!$Q$13),"")</f>
        <v/>
      </c>
      <c r="AA36" s="53" t="str">
        <f>IF(AND('Mapa final'!$AA$14="Baja",'Mapa final'!$AC$14="Moderado"),CONCATENATE("R1C",'Mapa final'!$Q$14),"")</f>
        <v/>
      </c>
      <c r="AB36" s="32" t="str">
        <f ca="1">IF(AND('Mapa final'!$AA$9="Baja",'Mapa final'!$AC$9="Mayor"),CONCATENATE("R1C",'Mapa final'!$Q$9),"")</f>
        <v/>
      </c>
      <c r="AC36" s="33" t="str">
        <f ca="1">IF(AND('Mapa final'!$AA$10="Baja",'Mapa final'!$AC$10="Mayor"),CONCATENATE("R1C",'Mapa final'!$Q$10),"")</f>
        <v>R1C2</v>
      </c>
      <c r="AD36" s="33" t="str">
        <f ca="1">IF(AND('Mapa final'!$AA$11="Baja",'Mapa final'!$AC$11="Mayor"),CONCATENATE("R1C",'Mapa final'!$Q$11),"")</f>
        <v>R1C3</v>
      </c>
      <c r="AE36" s="33" t="str">
        <f>IF(AND('Mapa final'!$AA$12="Baja",'Mapa final'!$AC$12="Mayor"),CONCATENATE("R1C",'Mapa final'!$Q$12),"")</f>
        <v/>
      </c>
      <c r="AF36" s="33" t="str">
        <f>IF(AND('Mapa final'!$AA$13="Baja",'Mapa final'!$AC$13="Mayor"),CONCATENATE("R1C",'Mapa final'!$Q$13),"")</f>
        <v/>
      </c>
      <c r="AG36" s="34" t="str">
        <f>IF(AND('Mapa final'!$AA$14="Baja",'Mapa final'!$AC$14="Mayor"),CONCATENATE("R1C",'Mapa final'!$Q$14),"")</f>
        <v/>
      </c>
      <c r="AH36" s="35" t="str">
        <f ca="1">IF(AND('Mapa final'!$AA$9="Baja",'Mapa final'!$AC$9="Catastrófico"),CONCATENATE("R1C",'Mapa final'!$Q$9),"")</f>
        <v/>
      </c>
      <c r="AI36" s="36" t="str">
        <f ca="1">IF(AND('Mapa final'!$AA$10="Baja",'Mapa final'!$AC$10="Catastrófico"),CONCATENATE("R1C",'Mapa final'!$Q$10),"")</f>
        <v/>
      </c>
      <c r="AJ36" s="36" t="str">
        <f ca="1">IF(AND('Mapa final'!$AA$11="Baja",'Mapa final'!$AC$11="Catastrófico"),CONCATENATE("R1C",'Mapa final'!$Q$11),"")</f>
        <v/>
      </c>
      <c r="AK36" s="36" t="str">
        <f>IF(AND('Mapa final'!$AA$12="Baja",'Mapa final'!$AC$12="Catastrófico"),CONCATENATE("R1C",'Mapa final'!$Q$12),"")</f>
        <v/>
      </c>
      <c r="AL36" s="36" t="str">
        <f>IF(AND('Mapa final'!$AA$13="Baja",'Mapa final'!$AC$13="Catastrófico"),CONCATENATE("R1C",'Mapa final'!$Q$13),"")</f>
        <v/>
      </c>
      <c r="AM36" s="37" t="str">
        <f>IF(AND('Mapa final'!$AA$14="Baja",'Mapa final'!$AC$14="Catastrófico"),CONCATENATE("R1C",'Mapa final'!$Q$14),"")</f>
        <v/>
      </c>
      <c r="AN36" s="70"/>
      <c r="AO36" s="361" t="s">
        <v>78</v>
      </c>
      <c r="AP36" s="362"/>
      <c r="AQ36" s="362"/>
      <c r="AR36" s="362"/>
      <c r="AS36" s="362"/>
      <c r="AT36" s="363"/>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row>
    <row r="37" spans="1:80" ht="15" customHeight="1" x14ac:dyDescent="0.25">
      <c r="A37" s="70"/>
      <c r="B37" s="291"/>
      <c r="C37" s="291"/>
      <c r="D37" s="292"/>
      <c r="E37" s="348"/>
      <c r="F37" s="349"/>
      <c r="G37" s="349"/>
      <c r="H37" s="349"/>
      <c r="I37" s="349"/>
      <c r="J37" s="63" t="e">
        <f>IF(AND('Mapa final'!#REF!="Baja",'Mapa final'!#REF!="Leve"),CONCATENATE("R2C",'Mapa final'!#REF!),"")</f>
        <v>#REF!</v>
      </c>
      <c r="K37" s="64" t="e">
        <f>IF(AND('Mapa final'!#REF!="Baja",'Mapa final'!#REF!="Leve"),CONCATENATE("R2C",'Mapa final'!#REF!),"")</f>
        <v>#REF!</v>
      </c>
      <c r="L37" s="64" t="e">
        <f>IF(AND('Mapa final'!#REF!="Baja",'Mapa final'!#REF!="Leve"),CONCATENATE("R2C",'Mapa final'!#REF!),"")</f>
        <v>#REF!</v>
      </c>
      <c r="M37" s="64" t="e">
        <f>IF(AND('Mapa final'!#REF!="Baja",'Mapa final'!#REF!="Leve"),CONCATENATE("R2C",'Mapa final'!#REF!),"")</f>
        <v>#REF!</v>
      </c>
      <c r="N37" s="64" t="e">
        <f>IF(AND('Mapa final'!#REF!="Baja",'Mapa final'!#REF!="Leve"),CONCATENATE("R2C",'Mapa final'!#REF!),"")</f>
        <v>#REF!</v>
      </c>
      <c r="O37" s="65" t="e">
        <f>IF(AND('Mapa final'!#REF!="Baja",'Mapa final'!#REF!="Leve"),CONCATENATE("R2C",'Mapa final'!#REF!),"")</f>
        <v>#REF!</v>
      </c>
      <c r="P37" s="54" t="e">
        <f>IF(AND('Mapa final'!#REF!="Baja",'Mapa final'!#REF!="Menor"),CONCATENATE("R2C",'Mapa final'!#REF!),"")</f>
        <v>#REF!</v>
      </c>
      <c r="Q37" s="55" t="e">
        <f>IF(AND('Mapa final'!#REF!="Baja",'Mapa final'!#REF!="Menor"),CONCATENATE("R2C",'Mapa final'!#REF!),"")</f>
        <v>#REF!</v>
      </c>
      <c r="R37" s="55" t="e">
        <f>IF(AND('Mapa final'!#REF!="Baja",'Mapa final'!#REF!="Menor"),CONCATENATE("R2C",'Mapa final'!#REF!),"")</f>
        <v>#REF!</v>
      </c>
      <c r="S37" s="55" t="e">
        <f>IF(AND('Mapa final'!#REF!="Baja",'Mapa final'!#REF!="Menor"),CONCATENATE("R2C",'Mapa final'!#REF!),"")</f>
        <v>#REF!</v>
      </c>
      <c r="T37" s="55" t="e">
        <f>IF(AND('Mapa final'!#REF!="Baja",'Mapa final'!#REF!="Menor"),CONCATENATE("R2C",'Mapa final'!#REF!),"")</f>
        <v>#REF!</v>
      </c>
      <c r="U37" s="56" t="e">
        <f>IF(AND('Mapa final'!#REF!="Baja",'Mapa final'!#REF!="Menor"),CONCATENATE("R2C",'Mapa final'!#REF!),"")</f>
        <v>#REF!</v>
      </c>
      <c r="V37" s="54" t="e">
        <f>IF(AND('Mapa final'!#REF!="Baja",'Mapa final'!#REF!="Moderado"),CONCATENATE("R2C",'Mapa final'!#REF!),"")</f>
        <v>#REF!</v>
      </c>
      <c r="W37" s="55" t="e">
        <f>IF(AND('Mapa final'!#REF!="Baja",'Mapa final'!#REF!="Moderado"),CONCATENATE("R2C",'Mapa final'!#REF!),"")</f>
        <v>#REF!</v>
      </c>
      <c r="X37" s="55" t="e">
        <f>IF(AND('Mapa final'!#REF!="Baja",'Mapa final'!#REF!="Moderado"),CONCATENATE("R2C",'Mapa final'!#REF!),"")</f>
        <v>#REF!</v>
      </c>
      <c r="Y37" s="55" t="e">
        <f>IF(AND('Mapa final'!#REF!="Baja",'Mapa final'!#REF!="Moderado"),CONCATENATE("R2C",'Mapa final'!#REF!),"")</f>
        <v>#REF!</v>
      </c>
      <c r="Z37" s="55" t="e">
        <f>IF(AND('Mapa final'!#REF!="Baja",'Mapa final'!#REF!="Moderado"),CONCATENATE("R2C",'Mapa final'!#REF!),"")</f>
        <v>#REF!</v>
      </c>
      <c r="AA37" s="56" t="e">
        <f>IF(AND('Mapa final'!#REF!="Baja",'Mapa final'!#REF!="Moderado"),CONCATENATE("R2C",'Mapa final'!#REF!),"")</f>
        <v>#REF!</v>
      </c>
      <c r="AB37" s="38" t="e">
        <f>IF(AND('Mapa final'!#REF!="Baja",'Mapa final'!#REF!="Mayor"),CONCATENATE("R2C",'Mapa final'!#REF!),"")</f>
        <v>#REF!</v>
      </c>
      <c r="AC37" s="39" t="e">
        <f>IF(AND('Mapa final'!#REF!="Baja",'Mapa final'!#REF!="Mayor"),CONCATENATE("R2C",'Mapa final'!#REF!),"")</f>
        <v>#REF!</v>
      </c>
      <c r="AD37" s="39" t="e">
        <f>IF(AND('Mapa final'!#REF!="Baja",'Mapa final'!#REF!="Mayor"),CONCATENATE("R2C",'Mapa final'!#REF!),"")</f>
        <v>#REF!</v>
      </c>
      <c r="AE37" s="39" t="e">
        <f>IF(AND('Mapa final'!#REF!="Baja",'Mapa final'!#REF!="Mayor"),CONCATENATE("R2C",'Mapa final'!#REF!),"")</f>
        <v>#REF!</v>
      </c>
      <c r="AF37" s="39" t="e">
        <f>IF(AND('Mapa final'!#REF!="Baja",'Mapa final'!#REF!="Mayor"),CONCATENATE("R2C",'Mapa final'!#REF!),"")</f>
        <v>#REF!</v>
      </c>
      <c r="AG37" s="40" t="e">
        <f>IF(AND('Mapa final'!#REF!="Baja",'Mapa final'!#REF!="Mayor"),CONCATENATE("R2C",'Mapa final'!#REF!),"")</f>
        <v>#REF!</v>
      </c>
      <c r="AH37" s="41" t="e">
        <f>IF(AND('Mapa final'!#REF!="Baja",'Mapa final'!#REF!="Catastrófico"),CONCATENATE("R2C",'Mapa final'!#REF!),"")</f>
        <v>#REF!</v>
      </c>
      <c r="AI37" s="42" t="e">
        <f>IF(AND('Mapa final'!#REF!="Baja",'Mapa final'!#REF!="Catastrófico"),CONCATENATE("R2C",'Mapa final'!#REF!),"")</f>
        <v>#REF!</v>
      </c>
      <c r="AJ37" s="42" t="e">
        <f>IF(AND('Mapa final'!#REF!="Baja",'Mapa final'!#REF!="Catastrófico"),CONCATENATE("R2C",'Mapa final'!#REF!),"")</f>
        <v>#REF!</v>
      </c>
      <c r="AK37" s="42" t="e">
        <f>IF(AND('Mapa final'!#REF!="Baja",'Mapa final'!#REF!="Catastrófico"),CONCATENATE("R2C",'Mapa final'!#REF!),"")</f>
        <v>#REF!</v>
      </c>
      <c r="AL37" s="42" t="e">
        <f>IF(AND('Mapa final'!#REF!="Baja",'Mapa final'!#REF!="Catastrófico"),CONCATENATE("R2C",'Mapa final'!#REF!),"")</f>
        <v>#REF!</v>
      </c>
      <c r="AM37" s="43" t="e">
        <f>IF(AND('Mapa final'!#REF!="Baja",'Mapa final'!#REF!="Catastrófico"),CONCATENATE("R2C",'Mapa final'!#REF!),"")</f>
        <v>#REF!</v>
      </c>
      <c r="AN37" s="70"/>
      <c r="AO37" s="364"/>
      <c r="AP37" s="365"/>
      <c r="AQ37" s="365"/>
      <c r="AR37" s="365"/>
      <c r="AS37" s="365"/>
      <c r="AT37" s="366"/>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row>
    <row r="38" spans="1:80" ht="15" customHeight="1" x14ac:dyDescent="0.25">
      <c r="A38" s="70"/>
      <c r="B38" s="291"/>
      <c r="C38" s="291"/>
      <c r="D38" s="292"/>
      <c r="E38" s="332"/>
      <c r="F38" s="333"/>
      <c r="G38" s="333"/>
      <c r="H38" s="333"/>
      <c r="I38" s="349"/>
      <c r="J38" s="63" t="e">
        <f>IF(AND('Mapa final'!#REF!="Baja",'Mapa final'!#REF!="Leve"),CONCATENATE("R3C",'Mapa final'!#REF!),"")</f>
        <v>#REF!</v>
      </c>
      <c r="K38" s="64" t="e">
        <f>IF(AND('Mapa final'!#REF!="Baja",'Mapa final'!#REF!="Leve"),CONCATENATE("R3C",'Mapa final'!#REF!),"")</f>
        <v>#REF!</v>
      </c>
      <c r="L38" s="64" t="e">
        <f>IF(AND('Mapa final'!#REF!="Baja",'Mapa final'!#REF!="Leve"),CONCATENATE("R3C",'Mapa final'!#REF!),"")</f>
        <v>#REF!</v>
      </c>
      <c r="M38" s="64" t="e">
        <f>IF(AND('Mapa final'!#REF!="Baja",'Mapa final'!#REF!="Leve"),CONCATENATE("R3C",'Mapa final'!#REF!),"")</f>
        <v>#REF!</v>
      </c>
      <c r="N38" s="64" t="e">
        <f>IF(AND('Mapa final'!#REF!="Baja",'Mapa final'!#REF!="Leve"),CONCATENATE("R3C",'Mapa final'!#REF!),"")</f>
        <v>#REF!</v>
      </c>
      <c r="O38" s="65" t="e">
        <f>IF(AND('Mapa final'!#REF!="Baja",'Mapa final'!#REF!="Leve"),CONCATENATE("R3C",'Mapa final'!#REF!),"")</f>
        <v>#REF!</v>
      </c>
      <c r="P38" s="54" t="e">
        <f>IF(AND('Mapa final'!#REF!="Baja",'Mapa final'!#REF!="Menor"),CONCATENATE("R3C",'Mapa final'!#REF!),"")</f>
        <v>#REF!</v>
      </c>
      <c r="Q38" s="55" t="e">
        <f>IF(AND('Mapa final'!#REF!="Baja",'Mapa final'!#REF!="Menor"),CONCATENATE("R3C",'Mapa final'!#REF!),"")</f>
        <v>#REF!</v>
      </c>
      <c r="R38" s="55" t="e">
        <f>IF(AND('Mapa final'!#REF!="Baja",'Mapa final'!#REF!="Menor"),CONCATENATE("R3C",'Mapa final'!#REF!),"")</f>
        <v>#REF!</v>
      </c>
      <c r="S38" s="55" t="e">
        <f>IF(AND('Mapa final'!#REF!="Baja",'Mapa final'!#REF!="Menor"),CONCATENATE("R3C",'Mapa final'!#REF!),"")</f>
        <v>#REF!</v>
      </c>
      <c r="T38" s="55" t="e">
        <f>IF(AND('Mapa final'!#REF!="Baja",'Mapa final'!#REF!="Menor"),CONCATENATE("R3C",'Mapa final'!#REF!),"")</f>
        <v>#REF!</v>
      </c>
      <c r="U38" s="56" t="e">
        <f>IF(AND('Mapa final'!#REF!="Baja",'Mapa final'!#REF!="Menor"),CONCATENATE("R3C",'Mapa final'!#REF!),"")</f>
        <v>#REF!</v>
      </c>
      <c r="V38" s="54" t="e">
        <f>IF(AND('Mapa final'!#REF!="Baja",'Mapa final'!#REF!="Moderado"),CONCATENATE("R3C",'Mapa final'!#REF!),"")</f>
        <v>#REF!</v>
      </c>
      <c r="W38" s="55" t="e">
        <f>IF(AND('Mapa final'!#REF!="Baja",'Mapa final'!#REF!="Moderado"),CONCATENATE("R3C",'Mapa final'!#REF!),"")</f>
        <v>#REF!</v>
      </c>
      <c r="X38" s="55" t="e">
        <f>IF(AND('Mapa final'!#REF!="Baja",'Mapa final'!#REF!="Moderado"),CONCATENATE("R3C",'Mapa final'!#REF!),"")</f>
        <v>#REF!</v>
      </c>
      <c r="Y38" s="55" t="e">
        <f>IF(AND('Mapa final'!#REF!="Baja",'Mapa final'!#REF!="Moderado"),CONCATENATE("R3C",'Mapa final'!#REF!),"")</f>
        <v>#REF!</v>
      </c>
      <c r="Z38" s="55" t="e">
        <f>IF(AND('Mapa final'!#REF!="Baja",'Mapa final'!#REF!="Moderado"),CONCATENATE("R3C",'Mapa final'!#REF!),"")</f>
        <v>#REF!</v>
      </c>
      <c r="AA38" s="56" t="e">
        <f>IF(AND('Mapa final'!#REF!="Baja",'Mapa final'!#REF!="Moderado"),CONCATENATE("R3C",'Mapa final'!#REF!),"")</f>
        <v>#REF!</v>
      </c>
      <c r="AB38" s="38" t="e">
        <f>IF(AND('Mapa final'!#REF!="Baja",'Mapa final'!#REF!="Mayor"),CONCATENATE("R3C",'Mapa final'!#REF!),"")</f>
        <v>#REF!</v>
      </c>
      <c r="AC38" s="39" t="e">
        <f>IF(AND('Mapa final'!#REF!="Baja",'Mapa final'!#REF!="Mayor"),CONCATENATE("R3C",'Mapa final'!#REF!),"")</f>
        <v>#REF!</v>
      </c>
      <c r="AD38" s="39" t="e">
        <f>IF(AND('Mapa final'!#REF!="Baja",'Mapa final'!#REF!="Mayor"),CONCATENATE("R3C",'Mapa final'!#REF!),"")</f>
        <v>#REF!</v>
      </c>
      <c r="AE38" s="39" t="e">
        <f>IF(AND('Mapa final'!#REF!="Baja",'Mapa final'!#REF!="Mayor"),CONCATENATE("R3C",'Mapa final'!#REF!),"")</f>
        <v>#REF!</v>
      </c>
      <c r="AF38" s="39" t="e">
        <f>IF(AND('Mapa final'!#REF!="Baja",'Mapa final'!#REF!="Mayor"),CONCATENATE("R3C",'Mapa final'!#REF!),"")</f>
        <v>#REF!</v>
      </c>
      <c r="AG38" s="40" t="e">
        <f>IF(AND('Mapa final'!#REF!="Baja",'Mapa final'!#REF!="Mayor"),CONCATENATE("R3C",'Mapa final'!#REF!),"")</f>
        <v>#REF!</v>
      </c>
      <c r="AH38" s="41" t="e">
        <f>IF(AND('Mapa final'!#REF!="Baja",'Mapa final'!#REF!="Catastrófico"),CONCATENATE("R3C",'Mapa final'!#REF!),"")</f>
        <v>#REF!</v>
      </c>
      <c r="AI38" s="42" t="e">
        <f>IF(AND('Mapa final'!#REF!="Baja",'Mapa final'!#REF!="Catastrófico"),CONCATENATE("R3C",'Mapa final'!#REF!),"")</f>
        <v>#REF!</v>
      </c>
      <c r="AJ38" s="42" t="e">
        <f>IF(AND('Mapa final'!#REF!="Baja",'Mapa final'!#REF!="Catastrófico"),CONCATENATE("R3C",'Mapa final'!#REF!),"")</f>
        <v>#REF!</v>
      </c>
      <c r="AK38" s="42" t="e">
        <f>IF(AND('Mapa final'!#REF!="Baja",'Mapa final'!#REF!="Catastrófico"),CONCATENATE("R3C",'Mapa final'!#REF!),"")</f>
        <v>#REF!</v>
      </c>
      <c r="AL38" s="42" t="e">
        <f>IF(AND('Mapa final'!#REF!="Baja",'Mapa final'!#REF!="Catastrófico"),CONCATENATE("R3C",'Mapa final'!#REF!),"")</f>
        <v>#REF!</v>
      </c>
      <c r="AM38" s="43" t="e">
        <f>IF(AND('Mapa final'!#REF!="Baja",'Mapa final'!#REF!="Catastrófico"),CONCATENATE("R3C",'Mapa final'!#REF!),"")</f>
        <v>#REF!</v>
      </c>
      <c r="AN38" s="70"/>
      <c r="AO38" s="364"/>
      <c r="AP38" s="365"/>
      <c r="AQ38" s="365"/>
      <c r="AR38" s="365"/>
      <c r="AS38" s="365"/>
      <c r="AT38" s="366"/>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row>
    <row r="39" spans="1:80" ht="15" customHeight="1" x14ac:dyDescent="0.25">
      <c r="A39" s="70"/>
      <c r="B39" s="291"/>
      <c r="C39" s="291"/>
      <c r="D39" s="292"/>
      <c r="E39" s="332"/>
      <c r="F39" s="333"/>
      <c r="G39" s="333"/>
      <c r="H39" s="333"/>
      <c r="I39" s="349"/>
      <c r="J39" s="63" t="e">
        <f>IF(AND('Mapa final'!#REF!="Baja",'Mapa final'!#REF!="Leve"),CONCATENATE("R4C",'Mapa final'!#REF!),"")</f>
        <v>#REF!</v>
      </c>
      <c r="K39" s="64" t="e">
        <f>IF(AND('Mapa final'!#REF!="Baja",'Mapa final'!#REF!="Leve"),CONCATENATE("R4C",'Mapa final'!#REF!),"")</f>
        <v>#REF!</v>
      </c>
      <c r="L39" s="64" t="e">
        <f>IF(AND('Mapa final'!#REF!="Baja",'Mapa final'!#REF!="Leve"),CONCATENATE("R4C",'Mapa final'!#REF!),"")</f>
        <v>#REF!</v>
      </c>
      <c r="M39" s="64" t="e">
        <f>IF(AND('Mapa final'!#REF!="Baja",'Mapa final'!#REF!="Leve"),CONCATENATE("R4C",'Mapa final'!#REF!),"")</f>
        <v>#REF!</v>
      </c>
      <c r="N39" s="64" t="e">
        <f>IF(AND('Mapa final'!#REF!="Baja",'Mapa final'!#REF!="Leve"),CONCATENATE("R4C",'Mapa final'!#REF!),"")</f>
        <v>#REF!</v>
      </c>
      <c r="O39" s="65" t="e">
        <f>IF(AND('Mapa final'!#REF!="Baja",'Mapa final'!#REF!="Leve"),CONCATENATE("R4C",'Mapa final'!#REF!),"")</f>
        <v>#REF!</v>
      </c>
      <c r="P39" s="54" t="e">
        <f>IF(AND('Mapa final'!#REF!="Baja",'Mapa final'!#REF!="Menor"),CONCATENATE("R4C",'Mapa final'!#REF!),"")</f>
        <v>#REF!</v>
      </c>
      <c r="Q39" s="55" t="e">
        <f>IF(AND('Mapa final'!#REF!="Baja",'Mapa final'!#REF!="Menor"),CONCATENATE("R4C",'Mapa final'!#REF!),"")</f>
        <v>#REF!</v>
      </c>
      <c r="R39" s="55" t="e">
        <f>IF(AND('Mapa final'!#REF!="Baja",'Mapa final'!#REF!="Menor"),CONCATENATE("R4C",'Mapa final'!#REF!),"")</f>
        <v>#REF!</v>
      </c>
      <c r="S39" s="55" t="e">
        <f>IF(AND('Mapa final'!#REF!="Baja",'Mapa final'!#REF!="Menor"),CONCATENATE("R4C",'Mapa final'!#REF!),"")</f>
        <v>#REF!</v>
      </c>
      <c r="T39" s="55" t="e">
        <f>IF(AND('Mapa final'!#REF!="Baja",'Mapa final'!#REF!="Menor"),CONCATENATE("R4C",'Mapa final'!#REF!),"")</f>
        <v>#REF!</v>
      </c>
      <c r="U39" s="56" t="e">
        <f>IF(AND('Mapa final'!#REF!="Baja",'Mapa final'!#REF!="Menor"),CONCATENATE("R4C",'Mapa final'!#REF!),"")</f>
        <v>#REF!</v>
      </c>
      <c r="V39" s="54" t="e">
        <f>IF(AND('Mapa final'!#REF!="Baja",'Mapa final'!#REF!="Moderado"),CONCATENATE("R4C",'Mapa final'!#REF!),"")</f>
        <v>#REF!</v>
      </c>
      <c r="W39" s="55" t="e">
        <f>IF(AND('Mapa final'!#REF!="Baja",'Mapa final'!#REF!="Moderado"),CONCATENATE("R4C",'Mapa final'!#REF!),"")</f>
        <v>#REF!</v>
      </c>
      <c r="X39" s="55" t="e">
        <f>IF(AND('Mapa final'!#REF!="Baja",'Mapa final'!#REF!="Moderado"),CONCATENATE("R4C",'Mapa final'!#REF!),"")</f>
        <v>#REF!</v>
      </c>
      <c r="Y39" s="55" t="e">
        <f>IF(AND('Mapa final'!#REF!="Baja",'Mapa final'!#REF!="Moderado"),CONCATENATE("R4C",'Mapa final'!#REF!),"")</f>
        <v>#REF!</v>
      </c>
      <c r="Z39" s="55" t="e">
        <f>IF(AND('Mapa final'!#REF!="Baja",'Mapa final'!#REF!="Moderado"),CONCATENATE("R4C",'Mapa final'!#REF!),"")</f>
        <v>#REF!</v>
      </c>
      <c r="AA39" s="56" t="e">
        <f>IF(AND('Mapa final'!#REF!="Baja",'Mapa final'!#REF!="Moderado"),CONCATENATE("R4C",'Mapa final'!#REF!),"")</f>
        <v>#REF!</v>
      </c>
      <c r="AB39" s="38" t="e">
        <f>IF(AND('Mapa final'!#REF!="Baja",'Mapa final'!#REF!="Mayor"),CONCATENATE("R4C",'Mapa final'!#REF!),"")</f>
        <v>#REF!</v>
      </c>
      <c r="AC39" s="39" t="e">
        <f>IF(AND('Mapa final'!#REF!="Baja",'Mapa final'!#REF!="Mayor"),CONCATENATE("R4C",'Mapa final'!#REF!),"")</f>
        <v>#REF!</v>
      </c>
      <c r="AD39" s="39" t="e">
        <f>IF(AND('Mapa final'!#REF!="Baja",'Mapa final'!#REF!="Mayor"),CONCATENATE("R4C",'Mapa final'!#REF!),"")</f>
        <v>#REF!</v>
      </c>
      <c r="AE39" s="39" t="e">
        <f>IF(AND('Mapa final'!#REF!="Baja",'Mapa final'!#REF!="Mayor"),CONCATENATE("R4C",'Mapa final'!#REF!),"")</f>
        <v>#REF!</v>
      </c>
      <c r="AF39" s="39" t="e">
        <f>IF(AND('Mapa final'!#REF!="Baja",'Mapa final'!#REF!="Mayor"),CONCATENATE("R4C",'Mapa final'!#REF!),"")</f>
        <v>#REF!</v>
      </c>
      <c r="AG39" s="40" t="e">
        <f>IF(AND('Mapa final'!#REF!="Baja",'Mapa final'!#REF!="Mayor"),CONCATENATE("R4C",'Mapa final'!#REF!),"")</f>
        <v>#REF!</v>
      </c>
      <c r="AH39" s="41" t="e">
        <f>IF(AND('Mapa final'!#REF!="Baja",'Mapa final'!#REF!="Catastrófico"),CONCATENATE("R4C",'Mapa final'!#REF!),"")</f>
        <v>#REF!</v>
      </c>
      <c r="AI39" s="42" t="e">
        <f>IF(AND('Mapa final'!#REF!="Baja",'Mapa final'!#REF!="Catastrófico"),CONCATENATE("R4C",'Mapa final'!#REF!),"")</f>
        <v>#REF!</v>
      </c>
      <c r="AJ39" s="42" t="e">
        <f>IF(AND('Mapa final'!#REF!="Baja",'Mapa final'!#REF!="Catastrófico"),CONCATENATE("R4C",'Mapa final'!#REF!),"")</f>
        <v>#REF!</v>
      </c>
      <c r="AK39" s="42" t="e">
        <f>IF(AND('Mapa final'!#REF!="Baja",'Mapa final'!#REF!="Catastrófico"),CONCATENATE("R4C",'Mapa final'!#REF!),"")</f>
        <v>#REF!</v>
      </c>
      <c r="AL39" s="42" t="e">
        <f>IF(AND('Mapa final'!#REF!="Baja",'Mapa final'!#REF!="Catastrófico"),CONCATENATE("R4C",'Mapa final'!#REF!),"")</f>
        <v>#REF!</v>
      </c>
      <c r="AM39" s="43" t="e">
        <f>IF(AND('Mapa final'!#REF!="Baja",'Mapa final'!#REF!="Catastrófico"),CONCATENATE("R4C",'Mapa final'!#REF!),"")</f>
        <v>#REF!</v>
      </c>
      <c r="AN39" s="70"/>
      <c r="AO39" s="364"/>
      <c r="AP39" s="365"/>
      <c r="AQ39" s="365"/>
      <c r="AR39" s="365"/>
      <c r="AS39" s="365"/>
      <c r="AT39" s="366"/>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row>
    <row r="40" spans="1:80" ht="15" customHeight="1" x14ac:dyDescent="0.25">
      <c r="A40" s="70"/>
      <c r="B40" s="291"/>
      <c r="C40" s="291"/>
      <c r="D40" s="292"/>
      <c r="E40" s="332"/>
      <c r="F40" s="333"/>
      <c r="G40" s="333"/>
      <c r="H40" s="333"/>
      <c r="I40" s="349"/>
      <c r="J40" s="63" t="e">
        <f>IF(AND('Mapa final'!#REF!="Baja",'Mapa final'!#REF!="Leve"),CONCATENATE("R5C",'Mapa final'!#REF!),"")</f>
        <v>#REF!</v>
      </c>
      <c r="K40" s="64" t="e">
        <f>IF(AND('Mapa final'!#REF!="Baja",'Mapa final'!#REF!="Leve"),CONCATENATE("R5C",'Mapa final'!#REF!),"")</f>
        <v>#REF!</v>
      </c>
      <c r="L40" s="64" t="e">
        <f>IF(AND('Mapa final'!#REF!="Baja",'Mapa final'!#REF!="Leve"),CONCATENATE("R5C",'Mapa final'!#REF!),"")</f>
        <v>#REF!</v>
      </c>
      <c r="M40" s="64" t="e">
        <f>IF(AND('Mapa final'!#REF!="Baja",'Mapa final'!#REF!="Leve"),CONCATENATE("R5C",'Mapa final'!#REF!),"")</f>
        <v>#REF!</v>
      </c>
      <c r="N40" s="64" t="e">
        <f>IF(AND('Mapa final'!#REF!="Baja",'Mapa final'!#REF!="Leve"),CONCATENATE("R5C",'Mapa final'!#REF!),"")</f>
        <v>#REF!</v>
      </c>
      <c r="O40" s="65" t="e">
        <f>IF(AND('Mapa final'!#REF!="Baja",'Mapa final'!#REF!="Leve"),CONCATENATE("R5C",'Mapa final'!#REF!),"")</f>
        <v>#REF!</v>
      </c>
      <c r="P40" s="54" t="e">
        <f>IF(AND('Mapa final'!#REF!="Baja",'Mapa final'!#REF!="Menor"),CONCATENATE("R5C",'Mapa final'!#REF!),"")</f>
        <v>#REF!</v>
      </c>
      <c r="Q40" s="55" t="e">
        <f>IF(AND('Mapa final'!#REF!="Baja",'Mapa final'!#REF!="Menor"),CONCATENATE("R5C",'Mapa final'!#REF!),"")</f>
        <v>#REF!</v>
      </c>
      <c r="R40" s="55" t="e">
        <f>IF(AND('Mapa final'!#REF!="Baja",'Mapa final'!#REF!="Menor"),CONCATENATE("R5C",'Mapa final'!#REF!),"")</f>
        <v>#REF!</v>
      </c>
      <c r="S40" s="55" t="e">
        <f>IF(AND('Mapa final'!#REF!="Baja",'Mapa final'!#REF!="Menor"),CONCATENATE("R5C",'Mapa final'!#REF!),"")</f>
        <v>#REF!</v>
      </c>
      <c r="T40" s="55" t="e">
        <f>IF(AND('Mapa final'!#REF!="Baja",'Mapa final'!#REF!="Menor"),CONCATENATE("R5C",'Mapa final'!#REF!),"")</f>
        <v>#REF!</v>
      </c>
      <c r="U40" s="56" t="e">
        <f>IF(AND('Mapa final'!#REF!="Baja",'Mapa final'!#REF!="Menor"),CONCATENATE("R5C",'Mapa final'!#REF!),"")</f>
        <v>#REF!</v>
      </c>
      <c r="V40" s="54" t="e">
        <f>IF(AND('Mapa final'!#REF!="Baja",'Mapa final'!#REF!="Moderado"),CONCATENATE("R5C",'Mapa final'!#REF!),"")</f>
        <v>#REF!</v>
      </c>
      <c r="W40" s="55" t="e">
        <f>IF(AND('Mapa final'!#REF!="Baja",'Mapa final'!#REF!="Moderado"),CONCATENATE("R5C",'Mapa final'!#REF!),"")</f>
        <v>#REF!</v>
      </c>
      <c r="X40" s="55" t="e">
        <f>IF(AND('Mapa final'!#REF!="Baja",'Mapa final'!#REF!="Moderado"),CONCATENATE("R5C",'Mapa final'!#REF!),"")</f>
        <v>#REF!</v>
      </c>
      <c r="Y40" s="55" t="e">
        <f>IF(AND('Mapa final'!#REF!="Baja",'Mapa final'!#REF!="Moderado"),CONCATENATE("R5C",'Mapa final'!#REF!),"")</f>
        <v>#REF!</v>
      </c>
      <c r="Z40" s="55" t="e">
        <f>IF(AND('Mapa final'!#REF!="Baja",'Mapa final'!#REF!="Moderado"),CONCATENATE("R5C",'Mapa final'!#REF!),"")</f>
        <v>#REF!</v>
      </c>
      <c r="AA40" s="56" t="e">
        <f>IF(AND('Mapa final'!#REF!="Baja",'Mapa final'!#REF!="Moderado"),CONCATENATE("R5C",'Mapa final'!#REF!),"")</f>
        <v>#REF!</v>
      </c>
      <c r="AB40" s="38" t="e">
        <f>IF(AND('Mapa final'!#REF!="Baja",'Mapa final'!#REF!="Mayor"),CONCATENATE("R5C",'Mapa final'!#REF!),"")</f>
        <v>#REF!</v>
      </c>
      <c r="AC40" s="39" t="e">
        <f>IF(AND('Mapa final'!#REF!="Baja",'Mapa final'!#REF!="Mayor"),CONCATENATE("R5C",'Mapa final'!#REF!),"")</f>
        <v>#REF!</v>
      </c>
      <c r="AD40" s="44" t="e">
        <f>IF(AND('Mapa final'!#REF!="Baja",'Mapa final'!#REF!="Mayor"),CONCATENATE("R5C",'Mapa final'!#REF!),"")</f>
        <v>#REF!</v>
      </c>
      <c r="AE40" s="44" t="e">
        <f>IF(AND('Mapa final'!#REF!="Baja",'Mapa final'!#REF!="Mayor"),CONCATENATE("R5C",'Mapa final'!#REF!),"")</f>
        <v>#REF!</v>
      </c>
      <c r="AF40" s="44" t="e">
        <f>IF(AND('Mapa final'!#REF!="Baja",'Mapa final'!#REF!="Mayor"),CONCATENATE("R5C",'Mapa final'!#REF!),"")</f>
        <v>#REF!</v>
      </c>
      <c r="AG40" s="40" t="e">
        <f>IF(AND('Mapa final'!#REF!="Baja",'Mapa final'!#REF!="Mayor"),CONCATENATE("R5C",'Mapa final'!#REF!),"")</f>
        <v>#REF!</v>
      </c>
      <c r="AH40" s="41" t="e">
        <f>IF(AND('Mapa final'!#REF!="Baja",'Mapa final'!#REF!="Catastrófico"),CONCATENATE("R5C",'Mapa final'!#REF!),"")</f>
        <v>#REF!</v>
      </c>
      <c r="AI40" s="42" t="e">
        <f>IF(AND('Mapa final'!#REF!="Baja",'Mapa final'!#REF!="Catastrófico"),CONCATENATE("R5C",'Mapa final'!#REF!),"")</f>
        <v>#REF!</v>
      </c>
      <c r="AJ40" s="42" t="e">
        <f>IF(AND('Mapa final'!#REF!="Baja",'Mapa final'!#REF!="Catastrófico"),CONCATENATE("R5C",'Mapa final'!#REF!),"")</f>
        <v>#REF!</v>
      </c>
      <c r="AK40" s="42" t="e">
        <f>IF(AND('Mapa final'!#REF!="Baja",'Mapa final'!#REF!="Catastrófico"),CONCATENATE("R5C",'Mapa final'!#REF!),"")</f>
        <v>#REF!</v>
      </c>
      <c r="AL40" s="42" t="e">
        <f>IF(AND('Mapa final'!#REF!="Baja",'Mapa final'!#REF!="Catastrófico"),CONCATENATE("R5C",'Mapa final'!#REF!),"")</f>
        <v>#REF!</v>
      </c>
      <c r="AM40" s="43" t="e">
        <f>IF(AND('Mapa final'!#REF!="Baja",'Mapa final'!#REF!="Catastrófico"),CONCATENATE("R5C",'Mapa final'!#REF!),"")</f>
        <v>#REF!</v>
      </c>
      <c r="AN40" s="70"/>
      <c r="AO40" s="364"/>
      <c r="AP40" s="365"/>
      <c r="AQ40" s="365"/>
      <c r="AR40" s="365"/>
      <c r="AS40" s="365"/>
      <c r="AT40" s="366"/>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row>
    <row r="41" spans="1:80" ht="15" customHeight="1" x14ac:dyDescent="0.25">
      <c r="A41" s="70"/>
      <c r="B41" s="291"/>
      <c r="C41" s="291"/>
      <c r="D41" s="292"/>
      <c r="E41" s="332"/>
      <c r="F41" s="333"/>
      <c r="G41" s="333"/>
      <c r="H41" s="333"/>
      <c r="I41" s="349"/>
      <c r="J41" s="63" t="e">
        <f>IF(AND('Mapa final'!#REF!="Baja",'Mapa final'!#REF!="Leve"),CONCATENATE("R6C",'Mapa final'!#REF!),"")</f>
        <v>#REF!</v>
      </c>
      <c r="K41" s="64" t="e">
        <f>IF(AND('Mapa final'!#REF!="Baja",'Mapa final'!#REF!="Leve"),CONCATENATE("R6C",'Mapa final'!#REF!),"")</f>
        <v>#REF!</v>
      </c>
      <c r="L41" s="64" t="e">
        <f>IF(AND('Mapa final'!#REF!="Baja",'Mapa final'!#REF!="Leve"),CONCATENATE("R6C",'Mapa final'!#REF!),"")</f>
        <v>#REF!</v>
      </c>
      <c r="M41" s="64" t="e">
        <f>IF(AND('Mapa final'!#REF!="Baja",'Mapa final'!#REF!="Leve"),CONCATENATE("R6C",'Mapa final'!#REF!),"")</f>
        <v>#REF!</v>
      </c>
      <c r="N41" s="64" t="e">
        <f>IF(AND('Mapa final'!#REF!="Baja",'Mapa final'!#REF!="Leve"),CONCATENATE("R6C",'Mapa final'!#REF!),"")</f>
        <v>#REF!</v>
      </c>
      <c r="O41" s="65" t="e">
        <f>IF(AND('Mapa final'!#REF!="Baja",'Mapa final'!#REF!="Leve"),CONCATENATE("R6C",'Mapa final'!#REF!),"")</f>
        <v>#REF!</v>
      </c>
      <c r="P41" s="54" t="e">
        <f>IF(AND('Mapa final'!#REF!="Baja",'Mapa final'!#REF!="Menor"),CONCATENATE("R6C",'Mapa final'!#REF!),"")</f>
        <v>#REF!</v>
      </c>
      <c r="Q41" s="55" t="e">
        <f>IF(AND('Mapa final'!#REF!="Baja",'Mapa final'!#REF!="Menor"),CONCATENATE("R6C",'Mapa final'!#REF!),"")</f>
        <v>#REF!</v>
      </c>
      <c r="R41" s="55" t="e">
        <f>IF(AND('Mapa final'!#REF!="Baja",'Mapa final'!#REF!="Menor"),CONCATENATE("R6C",'Mapa final'!#REF!),"")</f>
        <v>#REF!</v>
      </c>
      <c r="S41" s="55" t="e">
        <f>IF(AND('Mapa final'!#REF!="Baja",'Mapa final'!#REF!="Menor"),CONCATENATE("R6C",'Mapa final'!#REF!),"")</f>
        <v>#REF!</v>
      </c>
      <c r="T41" s="55" t="e">
        <f>IF(AND('Mapa final'!#REF!="Baja",'Mapa final'!#REF!="Menor"),CONCATENATE("R6C",'Mapa final'!#REF!),"")</f>
        <v>#REF!</v>
      </c>
      <c r="U41" s="56" t="e">
        <f>IF(AND('Mapa final'!#REF!="Baja",'Mapa final'!#REF!="Menor"),CONCATENATE("R6C",'Mapa final'!#REF!),"")</f>
        <v>#REF!</v>
      </c>
      <c r="V41" s="54" t="e">
        <f>IF(AND('Mapa final'!#REF!="Baja",'Mapa final'!#REF!="Moderado"),CONCATENATE("R6C",'Mapa final'!#REF!),"")</f>
        <v>#REF!</v>
      </c>
      <c r="W41" s="55" t="e">
        <f>IF(AND('Mapa final'!#REF!="Baja",'Mapa final'!#REF!="Moderado"),CONCATENATE("R6C",'Mapa final'!#REF!),"")</f>
        <v>#REF!</v>
      </c>
      <c r="X41" s="55" t="e">
        <f>IF(AND('Mapa final'!#REF!="Baja",'Mapa final'!#REF!="Moderado"),CONCATENATE("R6C",'Mapa final'!#REF!),"")</f>
        <v>#REF!</v>
      </c>
      <c r="Y41" s="55" t="e">
        <f>IF(AND('Mapa final'!#REF!="Baja",'Mapa final'!#REF!="Moderado"),CONCATENATE("R6C",'Mapa final'!#REF!),"")</f>
        <v>#REF!</v>
      </c>
      <c r="Z41" s="55" t="e">
        <f>IF(AND('Mapa final'!#REF!="Baja",'Mapa final'!#REF!="Moderado"),CONCATENATE("R6C",'Mapa final'!#REF!),"")</f>
        <v>#REF!</v>
      </c>
      <c r="AA41" s="56" t="e">
        <f>IF(AND('Mapa final'!#REF!="Baja",'Mapa final'!#REF!="Moderado"),CONCATENATE("R6C",'Mapa final'!#REF!),"")</f>
        <v>#REF!</v>
      </c>
      <c r="AB41" s="38" t="e">
        <f>IF(AND('Mapa final'!#REF!="Baja",'Mapa final'!#REF!="Mayor"),CONCATENATE("R6C",'Mapa final'!#REF!),"")</f>
        <v>#REF!</v>
      </c>
      <c r="AC41" s="39" t="e">
        <f>IF(AND('Mapa final'!#REF!="Baja",'Mapa final'!#REF!="Mayor"),CONCATENATE("R6C",'Mapa final'!#REF!),"")</f>
        <v>#REF!</v>
      </c>
      <c r="AD41" s="44" t="e">
        <f>IF(AND('Mapa final'!#REF!="Baja",'Mapa final'!#REF!="Mayor"),CONCATENATE("R6C",'Mapa final'!#REF!),"")</f>
        <v>#REF!</v>
      </c>
      <c r="AE41" s="44" t="e">
        <f>IF(AND('Mapa final'!#REF!="Baja",'Mapa final'!#REF!="Mayor"),CONCATENATE("R6C",'Mapa final'!#REF!),"")</f>
        <v>#REF!</v>
      </c>
      <c r="AF41" s="44" t="e">
        <f>IF(AND('Mapa final'!#REF!="Baja",'Mapa final'!#REF!="Mayor"),CONCATENATE("R6C",'Mapa final'!#REF!),"")</f>
        <v>#REF!</v>
      </c>
      <c r="AG41" s="40" t="e">
        <f>IF(AND('Mapa final'!#REF!="Baja",'Mapa final'!#REF!="Mayor"),CONCATENATE("R6C",'Mapa final'!#REF!),"")</f>
        <v>#REF!</v>
      </c>
      <c r="AH41" s="41" t="e">
        <f>IF(AND('Mapa final'!#REF!="Baja",'Mapa final'!#REF!="Catastrófico"),CONCATENATE("R6C",'Mapa final'!#REF!),"")</f>
        <v>#REF!</v>
      </c>
      <c r="AI41" s="42" t="e">
        <f>IF(AND('Mapa final'!#REF!="Baja",'Mapa final'!#REF!="Catastrófico"),CONCATENATE("R6C",'Mapa final'!#REF!),"")</f>
        <v>#REF!</v>
      </c>
      <c r="AJ41" s="42" t="e">
        <f>IF(AND('Mapa final'!#REF!="Baja",'Mapa final'!#REF!="Catastrófico"),CONCATENATE("R6C",'Mapa final'!#REF!),"")</f>
        <v>#REF!</v>
      </c>
      <c r="AK41" s="42" t="e">
        <f>IF(AND('Mapa final'!#REF!="Baja",'Mapa final'!#REF!="Catastrófico"),CONCATENATE("R6C",'Mapa final'!#REF!),"")</f>
        <v>#REF!</v>
      </c>
      <c r="AL41" s="42" t="e">
        <f>IF(AND('Mapa final'!#REF!="Baja",'Mapa final'!#REF!="Catastrófico"),CONCATENATE("R6C",'Mapa final'!#REF!),"")</f>
        <v>#REF!</v>
      </c>
      <c r="AM41" s="43" t="e">
        <f>IF(AND('Mapa final'!#REF!="Baja",'Mapa final'!#REF!="Catastrófico"),CONCATENATE("R6C",'Mapa final'!#REF!),"")</f>
        <v>#REF!</v>
      </c>
      <c r="AN41" s="70"/>
      <c r="AO41" s="364"/>
      <c r="AP41" s="365"/>
      <c r="AQ41" s="365"/>
      <c r="AR41" s="365"/>
      <c r="AS41" s="365"/>
      <c r="AT41" s="366"/>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row>
    <row r="42" spans="1:80" ht="15" customHeight="1" x14ac:dyDescent="0.25">
      <c r="A42" s="70"/>
      <c r="B42" s="291"/>
      <c r="C42" s="291"/>
      <c r="D42" s="292"/>
      <c r="E42" s="332"/>
      <c r="F42" s="333"/>
      <c r="G42" s="333"/>
      <c r="H42" s="333"/>
      <c r="I42" s="349"/>
      <c r="J42" s="63" t="e">
        <f>IF(AND('Mapa final'!#REF!="Baja",'Mapa final'!#REF!="Leve"),CONCATENATE("R7C",'Mapa final'!#REF!),"")</f>
        <v>#REF!</v>
      </c>
      <c r="K42" s="64" t="e">
        <f>IF(AND('Mapa final'!#REF!="Baja",'Mapa final'!#REF!="Leve"),CONCATENATE("R7C",'Mapa final'!#REF!),"")</f>
        <v>#REF!</v>
      </c>
      <c r="L42" s="64" t="e">
        <f>IF(AND('Mapa final'!#REF!="Baja",'Mapa final'!#REF!="Leve"),CONCATENATE("R7C",'Mapa final'!#REF!),"")</f>
        <v>#REF!</v>
      </c>
      <c r="M42" s="64" t="e">
        <f>IF(AND('Mapa final'!#REF!="Baja",'Mapa final'!#REF!="Leve"),CONCATENATE("R7C",'Mapa final'!#REF!),"")</f>
        <v>#REF!</v>
      </c>
      <c r="N42" s="64" t="e">
        <f>IF(AND('Mapa final'!#REF!="Baja",'Mapa final'!#REF!="Leve"),CONCATENATE("R7C",'Mapa final'!#REF!),"")</f>
        <v>#REF!</v>
      </c>
      <c r="O42" s="65" t="e">
        <f>IF(AND('Mapa final'!#REF!="Baja",'Mapa final'!#REF!="Leve"),CONCATENATE("R7C",'Mapa final'!#REF!),"")</f>
        <v>#REF!</v>
      </c>
      <c r="P42" s="54" t="e">
        <f>IF(AND('Mapa final'!#REF!="Baja",'Mapa final'!#REF!="Menor"),CONCATENATE("R7C",'Mapa final'!#REF!),"")</f>
        <v>#REF!</v>
      </c>
      <c r="Q42" s="55" t="e">
        <f>IF(AND('Mapa final'!#REF!="Baja",'Mapa final'!#REF!="Menor"),CONCATENATE("R7C",'Mapa final'!#REF!),"")</f>
        <v>#REF!</v>
      </c>
      <c r="R42" s="55" t="e">
        <f>IF(AND('Mapa final'!#REF!="Baja",'Mapa final'!#REF!="Menor"),CONCATENATE("R7C",'Mapa final'!#REF!),"")</f>
        <v>#REF!</v>
      </c>
      <c r="S42" s="55" t="e">
        <f>IF(AND('Mapa final'!#REF!="Baja",'Mapa final'!#REF!="Menor"),CONCATENATE("R7C",'Mapa final'!#REF!),"")</f>
        <v>#REF!</v>
      </c>
      <c r="T42" s="55" t="e">
        <f>IF(AND('Mapa final'!#REF!="Baja",'Mapa final'!#REF!="Menor"),CONCATENATE("R7C",'Mapa final'!#REF!),"")</f>
        <v>#REF!</v>
      </c>
      <c r="U42" s="56" t="e">
        <f>IF(AND('Mapa final'!#REF!="Baja",'Mapa final'!#REF!="Menor"),CONCATENATE("R7C",'Mapa final'!#REF!),"")</f>
        <v>#REF!</v>
      </c>
      <c r="V42" s="54" t="e">
        <f>IF(AND('Mapa final'!#REF!="Baja",'Mapa final'!#REF!="Moderado"),CONCATENATE("R7C",'Mapa final'!#REF!),"")</f>
        <v>#REF!</v>
      </c>
      <c r="W42" s="55" t="e">
        <f>IF(AND('Mapa final'!#REF!="Baja",'Mapa final'!#REF!="Moderado"),CONCATENATE("R7C",'Mapa final'!#REF!),"")</f>
        <v>#REF!</v>
      </c>
      <c r="X42" s="55" t="e">
        <f>IF(AND('Mapa final'!#REF!="Baja",'Mapa final'!#REF!="Moderado"),CONCATENATE("R7C",'Mapa final'!#REF!),"")</f>
        <v>#REF!</v>
      </c>
      <c r="Y42" s="55" t="e">
        <f>IF(AND('Mapa final'!#REF!="Baja",'Mapa final'!#REF!="Moderado"),CONCATENATE("R7C",'Mapa final'!#REF!),"")</f>
        <v>#REF!</v>
      </c>
      <c r="Z42" s="55" t="e">
        <f>IF(AND('Mapa final'!#REF!="Baja",'Mapa final'!#REF!="Moderado"),CONCATENATE("R7C",'Mapa final'!#REF!),"")</f>
        <v>#REF!</v>
      </c>
      <c r="AA42" s="56" t="e">
        <f>IF(AND('Mapa final'!#REF!="Baja",'Mapa final'!#REF!="Moderado"),CONCATENATE("R7C",'Mapa final'!#REF!),"")</f>
        <v>#REF!</v>
      </c>
      <c r="AB42" s="38" t="e">
        <f>IF(AND('Mapa final'!#REF!="Baja",'Mapa final'!#REF!="Mayor"),CONCATENATE("R7C",'Mapa final'!#REF!),"")</f>
        <v>#REF!</v>
      </c>
      <c r="AC42" s="39" t="e">
        <f>IF(AND('Mapa final'!#REF!="Baja",'Mapa final'!#REF!="Mayor"),CONCATENATE("R7C",'Mapa final'!#REF!),"")</f>
        <v>#REF!</v>
      </c>
      <c r="AD42" s="44" t="e">
        <f>IF(AND('Mapa final'!#REF!="Baja",'Mapa final'!#REF!="Mayor"),CONCATENATE("R7C",'Mapa final'!#REF!),"")</f>
        <v>#REF!</v>
      </c>
      <c r="AE42" s="44" t="e">
        <f>IF(AND('Mapa final'!#REF!="Baja",'Mapa final'!#REF!="Mayor"),CONCATENATE("R7C",'Mapa final'!#REF!),"")</f>
        <v>#REF!</v>
      </c>
      <c r="AF42" s="44" t="e">
        <f>IF(AND('Mapa final'!#REF!="Baja",'Mapa final'!#REF!="Mayor"),CONCATENATE("R7C",'Mapa final'!#REF!),"")</f>
        <v>#REF!</v>
      </c>
      <c r="AG42" s="40" t="e">
        <f>IF(AND('Mapa final'!#REF!="Baja",'Mapa final'!#REF!="Mayor"),CONCATENATE("R7C",'Mapa final'!#REF!),"")</f>
        <v>#REF!</v>
      </c>
      <c r="AH42" s="41" t="e">
        <f>IF(AND('Mapa final'!#REF!="Baja",'Mapa final'!#REF!="Catastrófico"),CONCATENATE("R7C",'Mapa final'!#REF!),"")</f>
        <v>#REF!</v>
      </c>
      <c r="AI42" s="42" t="e">
        <f>IF(AND('Mapa final'!#REF!="Baja",'Mapa final'!#REF!="Catastrófico"),CONCATENATE("R7C",'Mapa final'!#REF!),"")</f>
        <v>#REF!</v>
      </c>
      <c r="AJ42" s="42" t="e">
        <f>IF(AND('Mapa final'!#REF!="Baja",'Mapa final'!#REF!="Catastrófico"),CONCATENATE("R7C",'Mapa final'!#REF!),"")</f>
        <v>#REF!</v>
      </c>
      <c r="AK42" s="42" t="e">
        <f>IF(AND('Mapa final'!#REF!="Baja",'Mapa final'!#REF!="Catastrófico"),CONCATENATE("R7C",'Mapa final'!#REF!),"")</f>
        <v>#REF!</v>
      </c>
      <c r="AL42" s="42" t="e">
        <f>IF(AND('Mapa final'!#REF!="Baja",'Mapa final'!#REF!="Catastrófico"),CONCATENATE("R7C",'Mapa final'!#REF!),"")</f>
        <v>#REF!</v>
      </c>
      <c r="AM42" s="43" t="e">
        <f>IF(AND('Mapa final'!#REF!="Baja",'Mapa final'!#REF!="Catastrófico"),CONCATENATE("R7C",'Mapa final'!#REF!),"")</f>
        <v>#REF!</v>
      </c>
      <c r="AN42" s="70"/>
      <c r="AO42" s="364"/>
      <c r="AP42" s="365"/>
      <c r="AQ42" s="365"/>
      <c r="AR42" s="365"/>
      <c r="AS42" s="365"/>
      <c r="AT42" s="366"/>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row>
    <row r="43" spans="1:80" ht="15" customHeight="1" x14ac:dyDescent="0.25">
      <c r="A43" s="70"/>
      <c r="B43" s="291"/>
      <c r="C43" s="291"/>
      <c r="D43" s="292"/>
      <c r="E43" s="332"/>
      <c r="F43" s="333"/>
      <c r="G43" s="333"/>
      <c r="H43" s="333"/>
      <c r="I43" s="349"/>
      <c r="J43" s="63" t="e">
        <f>IF(AND('Mapa final'!#REF!="Baja",'Mapa final'!#REF!="Leve"),CONCATENATE("R8C",'Mapa final'!#REF!),"")</f>
        <v>#REF!</v>
      </c>
      <c r="K43" s="64" t="e">
        <f>IF(AND('Mapa final'!#REF!="Baja",'Mapa final'!#REF!="Leve"),CONCATENATE("R8C",'Mapa final'!#REF!),"")</f>
        <v>#REF!</v>
      </c>
      <c r="L43" s="64" t="e">
        <f>IF(AND('Mapa final'!#REF!="Baja",'Mapa final'!#REF!="Leve"),CONCATENATE("R8C",'Mapa final'!#REF!),"")</f>
        <v>#REF!</v>
      </c>
      <c r="M43" s="64" t="e">
        <f>IF(AND('Mapa final'!#REF!="Baja",'Mapa final'!#REF!="Leve"),CONCATENATE("R8C",'Mapa final'!#REF!),"")</f>
        <v>#REF!</v>
      </c>
      <c r="N43" s="64" t="e">
        <f>IF(AND('Mapa final'!#REF!="Baja",'Mapa final'!#REF!="Leve"),CONCATENATE("R8C",'Mapa final'!#REF!),"")</f>
        <v>#REF!</v>
      </c>
      <c r="O43" s="65" t="e">
        <f>IF(AND('Mapa final'!#REF!="Baja",'Mapa final'!#REF!="Leve"),CONCATENATE("R8C",'Mapa final'!#REF!),"")</f>
        <v>#REF!</v>
      </c>
      <c r="P43" s="54" t="e">
        <f>IF(AND('Mapa final'!#REF!="Baja",'Mapa final'!#REF!="Menor"),CONCATENATE("R8C",'Mapa final'!#REF!),"")</f>
        <v>#REF!</v>
      </c>
      <c r="Q43" s="55" t="e">
        <f>IF(AND('Mapa final'!#REF!="Baja",'Mapa final'!#REF!="Menor"),CONCATENATE("R8C",'Mapa final'!#REF!),"")</f>
        <v>#REF!</v>
      </c>
      <c r="R43" s="55" t="e">
        <f>IF(AND('Mapa final'!#REF!="Baja",'Mapa final'!#REF!="Menor"),CONCATENATE("R8C",'Mapa final'!#REF!),"")</f>
        <v>#REF!</v>
      </c>
      <c r="S43" s="55" t="e">
        <f>IF(AND('Mapa final'!#REF!="Baja",'Mapa final'!#REF!="Menor"),CONCATENATE("R8C",'Mapa final'!#REF!),"")</f>
        <v>#REF!</v>
      </c>
      <c r="T43" s="55" t="e">
        <f>IF(AND('Mapa final'!#REF!="Baja",'Mapa final'!#REF!="Menor"),CONCATENATE("R8C",'Mapa final'!#REF!),"")</f>
        <v>#REF!</v>
      </c>
      <c r="U43" s="56" t="e">
        <f>IF(AND('Mapa final'!#REF!="Baja",'Mapa final'!#REF!="Menor"),CONCATENATE("R8C",'Mapa final'!#REF!),"")</f>
        <v>#REF!</v>
      </c>
      <c r="V43" s="54" t="e">
        <f>IF(AND('Mapa final'!#REF!="Baja",'Mapa final'!#REF!="Moderado"),CONCATENATE("R8C",'Mapa final'!#REF!),"")</f>
        <v>#REF!</v>
      </c>
      <c r="W43" s="55" t="e">
        <f>IF(AND('Mapa final'!#REF!="Baja",'Mapa final'!#REF!="Moderado"),CONCATENATE("R8C",'Mapa final'!#REF!),"")</f>
        <v>#REF!</v>
      </c>
      <c r="X43" s="55" t="e">
        <f>IF(AND('Mapa final'!#REF!="Baja",'Mapa final'!#REF!="Moderado"),CONCATENATE("R8C",'Mapa final'!#REF!),"")</f>
        <v>#REF!</v>
      </c>
      <c r="Y43" s="55" t="e">
        <f>IF(AND('Mapa final'!#REF!="Baja",'Mapa final'!#REF!="Moderado"),CONCATENATE("R8C",'Mapa final'!#REF!),"")</f>
        <v>#REF!</v>
      </c>
      <c r="Z43" s="55" t="e">
        <f>IF(AND('Mapa final'!#REF!="Baja",'Mapa final'!#REF!="Moderado"),CONCATENATE("R8C",'Mapa final'!#REF!),"")</f>
        <v>#REF!</v>
      </c>
      <c r="AA43" s="56" t="e">
        <f>IF(AND('Mapa final'!#REF!="Baja",'Mapa final'!#REF!="Moderado"),CONCATENATE("R8C",'Mapa final'!#REF!),"")</f>
        <v>#REF!</v>
      </c>
      <c r="AB43" s="38" t="e">
        <f>IF(AND('Mapa final'!#REF!="Baja",'Mapa final'!#REF!="Mayor"),CONCATENATE("R8C",'Mapa final'!#REF!),"")</f>
        <v>#REF!</v>
      </c>
      <c r="AC43" s="39" t="e">
        <f>IF(AND('Mapa final'!#REF!="Baja",'Mapa final'!#REF!="Mayor"),CONCATENATE("R8C",'Mapa final'!#REF!),"")</f>
        <v>#REF!</v>
      </c>
      <c r="AD43" s="44" t="e">
        <f>IF(AND('Mapa final'!#REF!="Baja",'Mapa final'!#REF!="Mayor"),CONCATENATE("R8C",'Mapa final'!#REF!),"")</f>
        <v>#REF!</v>
      </c>
      <c r="AE43" s="44" t="e">
        <f>IF(AND('Mapa final'!#REF!="Baja",'Mapa final'!#REF!="Mayor"),CONCATENATE("R8C",'Mapa final'!#REF!),"")</f>
        <v>#REF!</v>
      </c>
      <c r="AF43" s="44" t="e">
        <f>IF(AND('Mapa final'!#REF!="Baja",'Mapa final'!#REF!="Mayor"),CONCATENATE("R8C",'Mapa final'!#REF!),"")</f>
        <v>#REF!</v>
      </c>
      <c r="AG43" s="40" t="e">
        <f>IF(AND('Mapa final'!#REF!="Baja",'Mapa final'!#REF!="Mayor"),CONCATENATE("R8C",'Mapa final'!#REF!),"")</f>
        <v>#REF!</v>
      </c>
      <c r="AH43" s="41" t="e">
        <f>IF(AND('Mapa final'!#REF!="Baja",'Mapa final'!#REF!="Catastrófico"),CONCATENATE("R8C",'Mapa final'!#REF!),"")</f>
        <v>#REF!</v>
      </c>
      <c r="AI43" s="42" t="e">
        <f>IF(AND('Mapa final'!#REF!="Baja",'Mapa final'!#REF!="Catastrófico"),CONCATENATE("R8C",'Mapa final'!#REF!),"")</f>
        <v>#REF!</v>
      </c>
      <c r="AJ43" s="42" t="e">
        <f>IF(AND('Mapa final'!#REF!="Baja",'Mapa final'!#REF!="Catastrófico"),CONCATENATE("R8C",'Mapa final'!#REF!),"")</f>
        <v>#REF!</v>
      </c>
      <c r="AK43" s="42" t="e">
        <f>IF(AND('Mapa final'!#REF!="Baja",'Mapa final'!#REF!="Catastrófico"),CONCATENATE("R8C",'Mapa final'!#REF!),"")</f>
        <v>#REF!</v>
      </c>
      <c r="AL43" s="42" t="e">
        <f>IF(AND('Mapa final'!#REF!="Baja",'Mapa final'!#REF!="Catastrófico"),CONCATENATE("R8C",'Mapa final'!#REF!),"")</f>
        <v>#REF!</v>
      </c>
      <c r="AM43" s="43" t="e">
        <f>IF(AND('Mapa final'!#REF!="Baja",'Mapa final'!#REF!="Catastrófico"),CONCATENATE("R8C",'Mapa final'!#REF!),"")</f>
        <v>#REF!</v>
      </c>
      <c r="AN43" s="70"/>
      <c r="AO43" s="364"/>
      <c r="AP43" s="365"/>
      <c r="AQ43" s="365"/>
      <c r="AR43" s="365"/>
      <c r="AS43" s="365"/>
      <c r="AT43" s="366"/>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row>
    <row r="44" spans="1:80" ht="15" customHeight="1" x14ac:dyDescent="0.25">
      <c r="A44" s="70"/>
      <c r="B44" s="291"/>
      <c r="C44" s="291"/>
      <c r="D44" s="292"/>
      <c r="E44" s="332"/>
      <c r="F44" s="333"/>
      <c r="G44" s="333"/>
      <c r="H44" s="333"/>
      <c r="I44" s="349"/>
      <c r="J44" s="63" t="e">
        <f>IF(AND('Mapa final'!#REF!="Baja",'Mapa final'!#REF!="Leve"),CONCATENATE("R9C",'Mapa final'!#REF!),"")</f>
        <v>#REF!</v>
      </c>
      <c r="K44" s="64" t="e">
        <f>IF(AND('Mapa final'!#REF!="Baja",'Mapa final'!#REF!="Leve"),CONCATENATE("R9C",'Mapa final'!#REF!),"")</f>
        <v>#REF!</v>
      </c>
      <c r="L44" s="64" t="e">
        <f>IF(AND('Mapa final'!#REF!="Baja",'Mapa final'!#REF!="Leve"),CONCATENATE("R9C",'Mapa final'!#REF!),"")</f>
        <v>#REF!</v>
      </c>
      <c r="M44" s="64" t="e">
        <f>IF(AND('Mapa final'!#REF!="Baja",'Mapa final'!#REF!="Leve"),CONCATENATE("R9C",'Mapa final'!#REF!),"")</f>
        <v>#REF!</v>
      </c>
      <c r="N44" s="64" t="e">
        <f>IF(AND('Mapa final'!#REF!="Baja",'Mapa final'!#REF!="Leve"),CONCATENATE("R9C",'Mapa final'!#REF!),"")</f>
        <v>#REF!</v>
      </c>
      <c r="O44" s="65" t="e">
        <f>IF(AND('Mapa final'!#REF!="Baja",'Mapa final'!#REF!="Leve"),CONCATENATE("R9C",'Mapa final'!#REF!),"")</f>
        <v>#REF!</v>
      </c>
      <c r="P44" s="54" t="e">
        <f>IF(AND('Mapa final'!#REF!="Baja",'Mapa final'!#REF!="Menor"),CONCATENATE("R9C",'Mapa final'!#REF!),"")</f>
        <v>#REF!</v>
      </c>
      <c r="Q44" s="55" t="e">
        <f>IF(AND('Mapa final'!#REF!="Baja",'Mapa final'!#REF!="Menor"),CONCATENATE("R9C",'Mapa final'!#REF!),"")</f>
        <v>#REF!</v>
      </c>
      <c r="R44" s="55" t="e">
        <f>IF(AND('Mapa final'!#REF!="Baja",'Mapa final'!#REF!="Menor"),CONCATENATE("R9C",'Mapa final'!#REF!),"")</f>
        <v>#REF!</v>
      </c>
      <c r="S44" s="55" t="e">
        <f>IF(AND('Mapa final'!#REF!="Baja",'Mapa final'!#REF!="Menor"),CONCATENATE("R9C",'Mapa final'!#REF!),"")</f>
        <v>#REF!</v>
      </c>
      <c r="T44" s="55" t="e">
        <f>IF(AND('Mapa final'!#REF!="Baja",'Mapa final'!#REF!="Menor"),CONCATENATE("R9C",'Mapa final'!#REF!),"")</f>
        <v>#REF!</v>
      </c>
      <c r="U44" s="56" t="e">
        <f>IF(AND('Mapa final'!#REF!="Baja",'Mapa final'!#REF!="Menor"),CONCATENATE("R9C",'Mapa final'!#REF!),"")</f>
        <v>#REF!</v>
      </c>
      <c r="V44" s="54" t="e">
        <f>IF(AND('Mapa final'!#REF!="Baja",'Mapa final'!#REF!="Moderado"),CONCATENATE("R9C",'Mapa final'!#REF!),"")</f>
        <v>#REF!</v>
      </c>
      <c r="W44" s="55" t="e">
        <f>IF(AND('Mapa final'!#REF!="Baja",'Mapa final'!#REF!="Moderado"),CONCATENATE("R9C",'Mapa final'!#REF!),"")</f>
        <v>#REF!</v>
      </c>
      <c r="X44" s="55" t="e">
        <f>IF(AND('Mapa final'!#REF!="Baja",'Mapa final'!#REF!="Moderado"),CONCATENATE("R9C",'Mapa final'!#REF!),"")</f>
        <v>#REF!</v>
      </c>
      <c r="Y44" s="55" t="e">
        <f>IF(AND('Mapa final'!#REF!="Baja",'Mapa final'!#REF!="Moderado"),CONCATENATE("R9C",'Mapa final'!#REF!),"")</f>
        <v>#REF!</v>
      </c>
      <c r="Z44" s="55" t="e">
        <f>IF(AND('Mapa final'!#REF!="Baja",'Mapa final'!#REF!="Moderado"),CONCATENATE("R9C",'Mapa final'!#REF!),"")</f>
        <v>#REF!</v>
      </c>
      <c r="AA44" s="56" t="e">
        <f>IF(AND('Mapa final'!#REF!="Baja",'Mapa final'!#REF!="Moderado"),CONCATENATE("R9C",'Mapa final'!#REF!),"")</f>
        <v>#REF!</v>
      </c>
      <c r="AB44" s="38" t="e">
        <f>IF(AND('Mapa final'!#REF!="Baja",'Mapa final'!#REF!="Mayor"),CONCATENATE("R9C",'Mapa final'!#REF!),"")</f>
        <v>#REF!</v>
      </c>
      <c r="AC44" s="39" t="e">
        <f>IF(AND('Mapa final'!#REF!="Baja",'Mapa final'!#REF!="Mayor"),CONCATENATE("R9C",'Mapa final'!#REF!),"")</f>
        <v>#REF!</v>
      </c>
      <c r="AD44" s="44" t="e">
        <f>IF(AND('Mapa final'!#REF!="Baja",'Mapa final'!#REF!="Mayor"),CONCATENATE("R9C",'Mapa final'!#REF!),"")</f>
        <v>#REF!</v>
      </c>
      <c r="AE44" s="44" t="e">
        <f>IF(AND('Mapa final'!#REF!="Baja",'Mapa final'!#REF!="Mayor"),CONCATENATE("R9C",'Mapa final'!#REF!),"")</f>
        <v>#REF!</v>
      </c>
      <c r="AF44" s="44" t="e">
        <f>IF(AND('Mapa final'!#REF!="Baja",'Mapa final'!#REF!="Mayor"),CONCATENATE("R9C",'Mapa final'!#REF!),"")</f>
        <v>#REF!</v>
      </c>
      <c r="AG44" s="40" t="e">
        <f>IF(AND('Mapa final'!#REF!="Baja",'Mapa final'!#REF!="Mayor"),CONCATENATE("R9C",'Mapa final'!#REF!),"")</f>
        <v>#REF!</v>
      </c>
      <c r="AH44" s="41" t="e">
        <f>IF(AND('Mapa final'!#REF!="Baja",'Mapa final'!#REF!="Catastrófico"),CONCATENATE("R9C",'Mapa final'!#REF!),"")</f>
        <v>#REF!</v>
      </c>
      <c r="AI44" s="42" t="e">
        <f>IF(AND('Mapa final'!#REF!="Baja",'Mapa final'!#REF!="Catastrófico"),CONCATENATE("R9C",'Mapa final'!#REF!),"")</f>
        <v>#REF!</v>
      </c>
      <c r="AJ44" s="42" t="e">
        <f>IF(AND('Mapa final'!#REF!="Baja",'Mapa final'!#REF!="Catastrófico"),CONCATENATE("R9C",'Mapa final'!#REF!),"")</f>
        <v>#REF!</v>
      </c>
      <c r="AK44" s="42" t="e">
        <f>IF(AND('Mapa final'!#REF!="Baja",'Mapa final'!#REF!="Catastrófico"),CONCATENATE("R9C",'Mapa final'!#REF!),"")</f>
        <v>#REF!</v>
      </c>
      <c r="AL44" s="42" t="e">
        <f>IF(AND('Mapa final'!#REF!="Baja",'Mapa final'!#REF!="Catastrófico"),CONCATENATE("R9C",'Mapa final'!#REF!),"")</f>
        <v>#REF!</v>
      </c>
      <c r="AM44" s="43" t="e">
        <f>IF(AND('Mapa final'!#REF!="Baja",'Mapa final'!#REF!="Catastrófico"),CONCATENATE("R9C",'Mapa final'!#REF!),"")</f>
        <v>#REF!</v>
      </c>
      <c r="AN44" s="70"/>
      <c r="AO44" s="364"/>
      <c r="AP44" s="365"/>
      <c r="AQ44" s="365"/>
      <c r="AR44" s="365"/>
      <c r="AS44" s="365"/>
      <c r="AT44" s="366"/>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row>
    <row r="45" spans="1:80" ht="15.75" customHeight="1" thickBot="1" x14ac:dyDescent="0.3">
      <c r="A45" s="70"/>
      <c r="B45" s="291"/>
      <c r="C45" s="291"/>
      <c r="D45" s="292"/>
      <c r="E45" s="335"/>
      <c r="F45" s="336"/>
      <c r="G45" s="336"/>
      <c r="H45" s="336"/>
      <c r="I45" s="336"/>
      <c r="J45" s="66" t="e">
        <f>IF(AND('Mapa final'!#REF!="Baja",'Mapa final'!#REF!="Leve"),CONCATENATE("R10C",'Mapa final'!#REF!),"")</f>
        <v>#REF!</v>
      </c>
      <c r="K45" s="67" t="e">
        <f>IF(AND('Mapa final'!#REF!="Baja",'Mapa final'!#REF!="Leve"),CONCATENATE("R10C",'Mapa final'!#REF!),"")</f>
        <v>#REF!</v>
      </c>
      <c r="L45" s="67" t="e">
        <f>IF(AND('Mapa final'!#REF!="Baja",'Mapa final'!#REF!="Leve"),CONCATENATE("R10C",'Mapa final'!#REF!),"")</f>
        <v>#REF!</v>
      </c>
      <c r="M45" s="67" t="e">
        <f>IF(AND('Mapa final'!#REF!="Baja",'Mapa final'!#REF!="Leve"),CONCATENATE("R10C",'Mapa final'!#REF!),"")</f>
        <v>#REF!</v>
      </c>
      <c r="N45" s="67" t="e">
        <f>IF(AND('Mapa final'!#REF!="Baja",'Mapa final'!#REF!="Leve"),CONCATENATE("R10C",'Mapa final'!#REF!),"")</f>
        <v>#REF!</v>
      </c>
      <c r="O45" s="68" t="e">
        <f>IF(AND('Mapa final'!#REF!="Baja",'Mapa final'!#REF!="Leve"),CONCATENATE("R10C",'Mapa final'!#REF!),"")</f>
        <v>#REF!</v>
      </c>
      <c r="P45" s="54" t="e">
        <f>IF(AND('Mapa final'!#REF!="Baja",'Mapa final'!#REF!="Menor"),CONCATENATE("R10C",'Mapa final'!#REF!),"")</f>
        <v>#REF!</v>
      </c>
      <c r="Q45" s="55" t="e">
        <f>IF(AND('Mapa final'!#REF!="Baja",'Mapa final'!#REF!="Menor"),CONCATENATE("R10C",'Mapa final'!#REF!),"")</f>
        <v>#REF!</v>
      </c>
      <c r="R45" s="55" t="e">
        <f>IF(AND('Mapa final'!#REF!="Baja",'Mapa final'!#REF!="Menor"),CONCATENATE("R10C",'Mapa final'!#REF!),"")</f>
        <v>#REF!</v>
      </c>
      <c r="S45" s="55" t="e">
        <f>IF(AND('Mapa final'!#REF!="Baja",'Mapa final'!#REF!="Menor"),CONCATENATE("R10C",'Mapa final'!#REF!),"")</f>
        <v>#REF!</v>
      </c>
      <c r="T45" s="55" t="e">
        <f>IF(AND('Mapa final'!#REF!="Baja",'Mapa final'!#REF!="Menor"),CONCATENATE("R10C",'Mapa final'!#REF!),"")</f>
        <v>#REF!</v>
      </c>
      <c r="U45" s="56" t="e">
        <f>IF(AND('Mapa final'!#REF!="Baja",'Mapa final'!#REF!="Menor"),CONCATENATE("R10C",'Mapa final'!#REF!),"")</f>
        <v>#REF!</v>
      </c>
      <c r="V45" s="57" t="e">
        <f>IF(AND('Mapa final'!#REF!="Baja",'Mapa final'!#REF!="Moderado"),CONCATENATE("R10C",'Mapa final'!#REF!),"")</f>
        <v>#REF!</v>
      </c>
      <c r="W45" s="58" t="e">
        <f>IF(AND('Mapa final'!#REF!="Baja",'Mapa final'!#REF!="Moderado"),CONCATENATE("R10C",'Mapa final'!#REF!),"")</f>
        <v>#REF!</v>
      </c>
      <c r="X45" s="58" t="e">
        <f>IF(AND('Mapa final'!#REF!="Baja",'Mapa final'!#REF!="Moderado"),CONCATENATE("R10C",'Mapa final'!#REF!),"")</f>
        <v>#REF!</v>
      </c>
      <c r="Y45" s="58" t="e">
        <f>IF(AND('Mapa final'!#REF!="Baja",'Mapa final'!#REF!="Moderado"),CONCATENATE("R10C",'Mapa final'!#REF!),"")</f>
        <v>#REF!</v>
      </c>
      <c r="Z45" s="58" t="e">
        <f>IF(AND('Mapa final'!#REF!="Baja",'Mapa final'!#REF!="Moderado"),CONCATENATE("R10C",'Mapa final'!#REF!),"")</f>
        <v>#REF!</v>
      </c>
      <c r="AA45" s="59" t="e">
        <f>IF(AND('Mapa final'!#REF!="Baja",'Mapa final'!#REF!="Moderado"),CONCATENATE("R10C",'Mapa final'!#REF!),"")</f>
        <v>#REF!</v>
      </c>
      <c r="AB45" s="45" t="e">
        <f>IF(AND('Mapa final'!#REF!="Baja",'Mapa final'!#REF!="Mayor"),CONCATENATE("R10C",'Mapa final'!#REF!),"")</f>
        <v>#REF!</v>
      </c>
      <c r="AC45" s="46" t="e">
        <f>IF(AND('Mapa final'!#REF!="Baja",'Mapa final'!#REF!="Mayor"),CONCATENATE("R10C",'Mapa final'!#REF!),"")</f>
        <v>#REF!</v>
      </c>
      <c r="AD45" s="46" t="e">
        <f>IF(AND('Mapa final'!#REF!="Baja",'Mapa final'!#REF!="Mayor"),CONCATENATE("R10C",'Mapa final'!#REF!),"")</f>
        <v>#REF!</v>
      </c>
      <c r="AE45" s="46" t="e">
        <f>IF(AND('Mapa final'!#REF!="Baja",'Mapa final'!#REF!="Mayor"),CONCATENATE("R10C",'Mapa final'!#REF!),"")</f>
        <v>#REF!</v>
      </c>
      <c r="AF45" s="46" t="e">
        <f>IF(AND('Mapa final'!#REF!="Baja",'Mapa final'!#REF!="Mayor"),CONCATENATE("R10C",'Mapa final'!#REF!),"")</f>
        <v>#REF!</v>
      </c>
      <c r="AG45" s="47" t="e">
        <f>IF(AND('Mapa final'!#REF!="Baja",'Mapa final'!#REF!="Mayor"),CONCATENATE("R10C",'Mapa final'!#REF!),"")</f>
        <v>#REF!</v>
      </c>
      <c r="AH45" s="48" t="e">
        <f>IF(AND('Mapa final'!#REF!="Baja",'Mapa final'!#REF!="Catastrófico"),CONCATENATE("R10C",'Mapa final'!#REF!),"")</f>
        <v>#REF!</v>
      </c>
      <c r="AI45" s="49" t="e">
        <f>IF(AND('Mapa final'!#REF!="Baja",'Mapa final'!#REF!="Catastrófico"),CONCATENATE("R10C",'Mapa final'!#REF!),"")</f>
        <v>#REF!</v>
      </c>
      <c r="AJ45" s="49" t="e">
        <f>IF(AND('Mapa final'!#REF!="Baja",'Mapa final'!#REF!="Catastrófico"),CONCATENATE("R10C",'Mapa final'!#REF!),"")</f>
        <v>#REF!</v>
      </c>
      <c r="AK45" s="49" t="e">
        <f>IF(AND('Mapa final'!#REF!="Baja",'Mapa final'!#REF!="Catastrófico"),CONCATENATE("R10C",'Mapa final'!#REF!),"")</f>
        <v>#REF!</v>
      </c>
      <c r="AL45" s="49" t="e">
        <f>IF(AND('Mapa final'!#REF!="Baja",'Mapa final'!#REF!="Catastrófico"),CONCATENATE("R10C",'Mapa final'!#REF!),"")</f>
        <v>#REF!</v>
      </c>
      <c r="AM45" s="50" t="e">
        <f>IF(AND('Mapa final'!#REF!="Baja",'Mapa final'!#REF!="Catastrófico"),CONCATENATE("R10C",'Mapa final'!#REF!),"")</f>
        <v>#REF!</v>
      </c>
      <c r="AN45" s="70"/>
      <c r="AO45" s="367"/>
      <c r="AP45" s="368"/>
      <c r="AQ45" s="368"/>
      <c r="AR45" s="368"/>
      <c r="AS45" s="368"/>
      <c r="AT45" s="369"/>
    </row>
    <row r="46" spans="1:80" ht="46.5" customHeight="1" x14ac:dyDescent="0.35">
      <c r="A46" s="70"/>
      <c r="B46" s="291"/>
      <c r="C46" s="291"/>
      <c r="D46" s="292"/>
      <c r="E46" s="329" t="s">
        <v>109</v>
      </c>
      <c r="F46" s="330"/>
      <c r="G46" s="330"/>
      <c r="H46" s="330"/>
      <c r="I46" s="331"/>
      <c r="J46" s="60" t="str">
        <f ca="1">IF(AND('Mapa final'!$AA$9="Muy Baja",'Mapa final'!$AC$9="Leve"),CONCATENATE("R1C",'Mapa final'!$Q$9),"")</f>
        <v/>
      </c>
      <c r="K46" s="61" t="str">
        <f ca="1">IF(AND('Mapa final'!$AA$10="Muy Baja",'Mapa final'!$AC$10="Leve"),CONCATENATE("R1C",'Mapa final'!$Q$10),"")</f>
        <v/>
      </c>
      <c r="L46" s="61" t="str">
        <f ca="1">IF(AND('Mapa final'!$AA$11="Muy Baja",'Mapa final'!$AC$11="Leve"),CONCATENATE("R1C",'Mapa final'!$Q$11),"")</f>
        <v/>
      </c>
      <c r="M46" s="61" t="str">
        <f>IF(AND('Mapa final'!$AA$12="Muy Baja",'Mapa final'!$AC$12="Leve"),CONCATENATE("R1C",'Mapa final'!$Q$12),"")</f>
        <v/>
      </c>
      <c r="N46" s="61" t="str">
        <f>IF(AND('Mapa final'!$AA$13="Muy Baja",'Mapa final'!$AC$13="Leve"),CONCATENATE("R1C",'Mapa final'!$Q$13),"")</f>
        <v/>
      </c>
      <c r="O46" s="62" t="str">
        <f>IF(AND('Mapa final'!$AA$14="Muy Baja",'Mapa final'!$AC$14="Leve"),CONCATENATE("R1C",'Mapa final'!$Q$14),"")</f>
        <v/>
      </c>
      <c r="P46" s="60" t="str">
        <f ca="1">IF(AND('Mapa final'!$AA$9="Muy Baja",'Mapa final'!$AC$9="Menor"),CONCATENATE("R1C",'Mapa final'!$Q$9),"")</f>
        <v/>
      </c>
      <c r="Q46" s="61" t="str">
        <f ca="1">IF(AND('Mapa final'!$AA$10="Muy Baja",'Mapa final'!$AC$10="Menor"),CONCATENATE("R1C",'Mapa final'!$Q$10),"")</f>
        <v/>
      </c>
      <c r="R46" s="61" t="str">
        <f ca="1">IF(AND('Mapa final'!$AA$11="Muy Baja",'Mapa final'!$AC$11="Menor"),CONCATENATE("R1C",'Mapa final'!$Q$11),"")</f>
        <v/>
      </c>
      <c r="S46" s="61" t="str">
        <f>IF(AND('Mapa final'!$AA$12="Muy Baja",'Mapa final'!$AC$12="Menor"),CONCATENATE("R1C",'Mapa final'!$Q$12),"")</f>
        <v/>
      </c>
      <c r="T46" s="61" t="str">
        <f>IF(AND('Mapa final'!$AA$13="Muy Baja",'Mapa final'!$AC$13="Menor"),CONCATENATE("R1C",'Mapa final'!$Q$13),"")</f>
        <v/>
      </c>
      <c r="U46" s="62" t="str">
        <f>IF(AND('Mapa final'!$AA$14="Muy Baja",'Mapa final'!$AC$14="Menor"),CONCATENATE("R1C",'Mapa final'!$Q$14),"")</f>
        <v/>
      </c>
      <c r="V46" s="51" t="str">
        <f ca="1">IF(AND('Mapa final'!$AA$9="Muy Baja",'Mapa final'!$AC$9="Moderado"),CONCATENATE("R1C",'Mapa final'!$Q$9),"")</f>
        <v/>
      </c>
      <c r="W46" s="69" t="str">
        <f ca="1">IF(AND('Mapa final'!$AA$10="Muy Baja",'Mapa final'!$AC$10="Moderado"),CONCATENATE("R1C",'Mapa final'!$Q$10),"")</f>
        <v/>
      </c>
      <c r="X46" s="52" t="str">
        <f ca="1">IF(AND('Mapa final'!$AA$11="Muy Baja",'Mapa final'!$AC$11="Moderado"),CONCATENATE("R1C",'Mapa final'!$Q$11),"")</f>
        <v/>
      </c>
      <c r="Y46" s="52" t="str">
        <f>IF(AND('Mapa final'!$AA$12="Muy Baja",'Mapa final'!$AC$12="Moderado"),CONCATENATE("R1C",'Mapa final'!$Q$12),"")</f>
        <v/>
      </c>
      <c r="Z46" s="52" t="str">
        <f>IF(AND('Mapa final'!$AA$13="Muy Baja",'Mapa final'!$AC$13="Moderado"),CONCATENATE("R1C",'Mapa final'!$Q$13),"")</f>
        <v/>
      </c>
      <c r="AA46" s="53" t="str">
        <f>IF(AND('Mapa final'!$AA$14="Muy Baja",'Mapa final'!$AC$14="Moderado"),CONCATENATE("R1C",'Mapa final'!$Q$14),"")</f>
        <v/>
      </c>
      <c r="AB46" s="32" t="str">
        <f ca="1">IF(AND('Mapa final'!$AA$9="Muy Baja",'Mapa final'!$AC$9="Mayor"),CONCATENATE("R1C",'Mapa final'!$Q$9),"")</f>
        <v/>
      </c>
      <c r="AC46" s="33" t="str">
        <f ca="1">IF(AND('Mapa final'!$AA$10="Muy Baja",'Mapa final'!$AC$10="Mayor"),CONCATENATE("R1C",'Mapa final'!$Q$10),"")</f>
        <v/>
      </c>
      <c r="AD46" s="33" t="str">
        <f ca="1">IF(AND('Mapa final'!$AA$11="Muy Baja",'Mapa final'!$AC$11="Mayor"),CONCATENATE("R1C",'Mapa final'!$Q$11),"")</f>
        <v/>
      </c>
      <c r="AE46" s="33" t="str">
        <f>IF(AND('Mapa final'!$AA$12="Muy Baja",'Mapa final'!$AC$12="Mayor"),CONCATENATE("R1C",'Mapa final'!$Q$12),"")</f>
        <v/>
      </c>
      <c r="AF46" s="33" t="str">
        <f>IF(AND('Mapa final'!$AA$13="Muy Baja",'Mapa final'!$AC$13="Mayor"),CONCATENATE("R1C",'Mapa final'!$Q$13),"")</f>
        <v/>
      </c>
      <c r="AG46" s="34" t="str">
        <f>IF(AND('Mapa final'!$AA$14="Muy Baja",'Mapa final'!$AC$14="Mayor"),CONCATENATE("R1C",'Mapa final'!$Q$14),"")</f>
        <v/>
      </c>
      <c r="AH46" s="35" t="str">
        <f ca="1">IF(AND('Mapa final'!$AA$9="Muy Baja",'Mapa final'!$AC$9="Catastrófico"),CONCATENATE("R1C",'Mapa final'!$Q$9),"")</f>
        <v/>
      </c>
      <c r="AI46" s="36" t="str">
        <f ca="1">IF(AND('Mapa final'!$AA$10="Muy Baja",'Mapa final'!$AC$10="Catastrófico"),CONCATENATE("R1C",'Mapa final'!$Q$10),"")</f>
        <v/>
      </c>
      <c r="AJ46" s="36" t="str">
        <f ca="1">IF(AND('Mapa final'!$AA$11="Muy Baja",'Mapa final'!$AC$11="Catastrófico"),CONCATENATE("R1C",'Mapa final'!$Q$11),"")</f>
        <v/>
      </c>
      <c r="AK46" s="36" t="str">
        <f>IF(AND('Mapa final'!$AA$12="Muy Baja",'Mapa final'!$AC$12="Catastrófico"),CONCATENATE("R1C",'Mapa final'!$Q$12),"")</f>
        <v/>
      </c>
      <c r="AL46" s="36" t="str">
        <f>IF(AND('Mapa final'!$AA$13="Muy Baja",'Mapa final'!$AC$13="Catastrófico"),CONCATENATE("R1C",'Mapa final'!$Q$13),"")</f>
        <v/>
      </c>
      <c r="AM46" s="37" t="str">
        <f>IF(AND('Mapa final'!$AA$14="Muy Baja",'Mapa final'!$AC$14="Catastrófico"),CONCATENATE("R1C",'Mapa final'!$Q$14),"")</f>
        <v/>
      </c>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ht="46.5" customHeight="1" x14ac:dyDescent="0.25">
      <c r="A47" s="70"/>
      <c r="B47" s="291"/>
      <c r="C47" s="291"/>
      <c r="D47" s="292"/>
      <c r="E47" s="348"/>
      <c r="F47" s="349"/>
      <c r="G47" s="349"/>
      <c r="H47" s="349"/>
      <c r="I47" s="334"/>
      <c r="J47" s="63" t="e">
        <f>IF(AND('Mapa final'!#REF!="Muy Baja",'Mapa final'!#REF!="Leve"),CONCATENATE("R2C",'Mapa final'!#REF!),"")</f>
        <v>#REF!</v>
      </c>
      <c r="K47" s="64" t="e">
        <f>IF(AND('Mapa final'!#REF!="Muy Baja",'Mapa final'!#REF!="Leve"),CONCATENATE("R2C",'Mapa final'!#REF!),"")</f>
        <v>#REF!</v>
      </c>
      <c r="L47" s="64" t="e">
        <f>IF(AND('Mapa final'!#REF!="Muy Baja",'Mapa final'!#REF!="Leve"),CONCATENATE("R2C",'Mapa final'!#REF!),"")</f>
        <v>#REF!</v>
      </c>
      <c r="M47" s="64" t="e">
        <f>IF(AND('Mapa final'!#REF!="Muy Baja",'Mapa final'!#REF!="Leve"),CONCATENATE("R2C",'Mapa final'!#REF!),"")</f>
        <v>#REF!</v>
      </c>
      <c r="N47" s="64" t="e">
        <f>IF(AND('Mapa final'!#REF!="Muy Baja",'Mapa final'!#REF!="Leve"),CONCATENATE("R2C",'Mapa final'!#REF!),"")</f>
        <v>#REF!</v>
      </c>
      <c r="O47" s="65" t="e">
        <f>IF(AND('Mapa final'!#REF!="Muy Baja",'Mapa final'!#REF!="Leve"),CONCATENATE("R2C",'Mapa final'!#REF!),"")</f>
        <v>#REF!</v>
      </c>
      <c r="P47" s="63" t="e">
        <f>IF(AND('Mapa final'!#REF!="Muy Baja",'Mapa final'!#REF!="Menor"),CONCATENATE("R2C",'Mapa final'!#REF!),"")</f>
        <v>#REF!</v>
      </c>
      <c r="Q47" s="64" t="e">
        <f>IF(AND('Mapa final'!#REF!="Muy Baja",'Mapa final'!#REF!="Menor"),CONCATENATE("R2C",'Mapa final'!#REF!),"")</f>
        <v>#REF!</v>
      </c>
      <c r="R47" s="64" t="e">
        <f>IF(AND('Mapa final'!#REF!="Muy Baja",'Mapa final'!#REF!="Menor"),CONCATENATE("R2C",'Mapa final'!#REF!),"")</f>
        <v>#REF!</v>
      </c>
      <c r="S47" s="64" t="e">
        <f>IF(AND('Mapa final'!#REF!="Muy Baja",'Mapa final'!#REF!="Menor"),CONCATENATE("R2C",'Mapa final'!#REF!),"")</f>
        <v>#REF!</v>
      </c>
      <c r="T47" s="64" t="e">
        <f>IF(AND('Mapa final'!#REF!="Muy Baja",'Mapa final'!#REF!="Menor"),CONCATENATE("R2C",'Mapa final'!#REF!),"")</f>
        <v>#REF!</v>
      </c>
      <c r="U47" s="65" t="e">
        <f>IF(AND('Mapa final'!#REF!="Muy Baja",'Mapa final'!#REF!="Menor"),CONCATENATE("R2C",'Mapa final'!#REF!),"")</f>
        <v>#REF!</v>
      </c>
      <c r="V47" s="54" t="e">
        <f>IF(AND('Mapa final'!#REF!="Muy Baja",'Mapa final'!#REF!="Moderado"),CONCATENATE("R2C",'Mapa final'!#REF!),"")</f>
        <v>#REF!</v>
      </c>
      <c r="W47" s="55" t="e">
        <f>IF(AND('Mapa final'!#REF!="Muy Baja",'Mapa final'!#REF!="Moderado"),CONCATENATE("R2C",'Mapa final'!#REF!),"")</f>
        <v>#REF!</v>
      </c>
      <c r="X47" s="55" t="e">
        <f>IF(AND('Mapa final'!#REF!="Muy Baja",'Mapa final'!#REF!="Moderado"),CONCATENATE("R2C",'Mapa final'!#REF!),"")</f>
        <v>#REF!</v>
      </c>
      <c r="Y47" s="55" t="e">
        <f>IF(AND('Mapa final'!#REF!="Muy Baja",'Mapa final'!#REF!="Moderado"),CONCATENATE("R2C",'Mapa final'!#REF!),"")</f>
        <v>#REF!</v>
      </c>
      <c r="Z47" s="55" t="e">
        <f>IF(AND('Mapa final'!#REF!="Muy Baja",'Mapa final'!#REF!="Moderado"),CONCATENATE("R2C",'Mapa final'!#REF!),"")</f>
        <v>#REF!</v>
      </c>
      <c r="AA47" s="56" t="e">
        <f>IF(AND('Mapa final'!#REF!="Muy Baja",'Mapa final'!#REF!="Moderado"),CONCATENATE("R2C",'Mapa final'!#REF!),"")</f>
        <v>#REF!</v>
      </c>
      <c r="AB47" s="38" t="e">
        <f>IF(AND('Mapa final'!#REF!="Muy Baja",'Mapa final'!#REF!="Mayor"),CONCATENATE("R2C",'Mapa final'!#REF!),"")</f>
        <v>#REF!</v>
      </c>
      <c r="AC47" s="39" t="e">
        <f>IF(AND('Mapa final'!#REF!="Muy Baja",'Mapa final'!#REF!="Mayor"),CONCATENATE("R2C",'Mapa final'!#REF!),"")</f>
        <v>#REF!</v>
      </c>
      <c r="AD47" s="39" t="e">
        <f>IF(AND('Mapa final'!#REF!="Muy Baja",'Mapa final'!#REF!="Mayor"),CONCATENATE("R2C",'Mapa final'!#REF!),"")</f>
        <v>#REF!</v>
      </c>
      <c r="AE47" s="39" t="e">
        <f>IF(AND('Mapa final'!#REF!="Muy Baja",'Mapa final'!#REF!="Mayor"),CONCATENATE("R2C",'Mapa final'!#REF!),"")</f>
        <v>#REF!</v>
      </c>
      <c r="AF47" s="39" t="e">
        <f>IF(AND('Mapa final'!#REF!="Muy Baja",'Mapa final'!#REF!="Mayor"),CONCATENATE("R2C",'Mapa final'!#REF!),"")</f>
        <v>#REF!</v>
      </c>
      <c r="AG47" s="40" t="e">
        <f>IF(AND('Mapa final'!#REF!="Muy Baja",'Mapa final'!#REF!="Mayor"),CONCATENATE("R2C",'Mapa final'!#REF!),"")</f>
        <v>#REF!</v>
      </c>
      <c r="AH47" s="41" t="e">
        <f>IF(AND('Mapa final'!#REF!="Muy Baja",'Mapa final'!#REF!="Catastrófico"),CONCATENATE("R2C",'Mapa final'!#REF!),"")</f>
        <v>#REF!</v>
      </c>
      <c r="AI47" s="42" t="e">
        <f>IF(AND('Mapa final'!#REF!="Muy Baja",'Mapa final'!#REF!="Catastrófico"),CONCATENATE("R2C",'Mapa final'!#REF!),"")</f>
        <v>#REF!</v>
      </c>
      <c r="AJ47" s="42" t="e">
        <f>IF(AND('Mapa final'!#REF!="Muy Baja",'Mapa final'!#REF!="Catastrófico"),CONCATENATE("R2C",'Mapa final'!#REF!),"")</f>
        <v>#REF!</v>
      </c>
      <c r="AK47" s="42" t="e">
        <f>IF(AND('Mapa final'!#REF!="Muy Baja",'Mapa final'!#REF!="Catastrófico"),CONCATENATE("R2C",'Mapa final'!#REF!),"")</f>
        <v>#REF!</v>
      </c>
      <c r="AL47" s="42" t="e">
        <f>IF(AND('Mapa final'!#REF!="Muy Baja",'Mapa final'!#REF!="Catastrófico"),CONCATENATE("R2C",'Mapa final'!#REF!),"")</f>
        <v>#REF!</v>
      </c>
      <c r="AM47" s="43" t="e">
        <f>IF(AND('Mapa final'!#REF!="Muy Baja",'Mapa final'!#REF!="Catastrófico"),CONCATENATE("R2C",'Mapa final'!#REF!),"")</f>
        <v>#REF!</v>
      </c>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ht="15" customHeight="1" x14ac:dyDescent="0.25">
      <c r="A48" s="70"/>
      <c r="B48" s="291"/>
      <c r="C48" s="291"/>
      <c r="D48" s="292"/>
      <c r="E48" s="348"/>
      <c r="F48" s="349"/>
      <c r="G48" s="349"/>
      <c r="H48" s="349"/>
      <c r="I48" s="334"/>
      <c r="J48" s="63" t="e">
        <f>IF(AND('Mapa final'!#REF!="Muy Baja",'Mapa final'!#REF!="Leve"),CONCATENATE("R3C",'Mapa final'!#REF!),"")</f>
        <v>#REF!</v>
      </c>
      <c r="K48" s="64" t="e">
        <f>IF(AND('Mapa final'!#REF!="Muy Baja",'Mapa final'!#REF!="Leve"),CONCATENATE("R3C",'Mapa final'!#REF!),"")</f>
        <v>#REF!</v>
      </c>
      <c r="L48" s="64" t="e">
        <f>IF(AND('Mapa final'!#REF!="Muy Baja",'Mapa final'!#REF!="Leve"),CONCATENATE("R3C",'Mapa final'!#REF!),"")</f>
        <v>#REF!</v>
      </c>
      <c r="M48" s="64" t="e">
        <f>IF(AND('Mapa final'!#REF!="Muy Baja",'Mapa final'!#REF!="Leve"),CONCATENATE("R3C",'Mapa final'!#REF!),"")</f>
        <v>#REF!</v>
      </c>
      <c r="N48" s="64" t="e">
        <f>IF(AND('Mapa final'!#REF!="Muy Baja",'Mapa final'!#REF!="Leve"),CONCATENATE("R3C",'Mapa final'!#REF!),"")</f>
        <v>#REF!</v>
      </c>
      <c r="O48" s="65" t="e">
        <f>IF(AND('Mapa final'!#REF!="Muy Baja",'Mapa final'!#REF!="Leve"),CONCATENATE("R3C",'Mapa final'!#REF!),"")</f>
        <v>#REF!</v>
      </c>
      <c r="P48" s="63" t="e">
        <f>IF(AND('Mapa final'!#REF!="Muy Baja",'Mapa final'!#REF!="Menor"),CONCATENATE("R3C",'Mapa final'!#REF!),"")</f>
        <v>#REF!</v>
      </c>
      <c r="Q48" s="64" t="e">
        <f>IF(AND('Mapa final'!#REF!="Muy Baja",'Mapa final'!#REF!="Menor"),CONCATENATE("R3C",'Mapa final'!#REF!),"")</f>
        <v>#REF!</v>
      </c>
      <c r="R48" s="64" t="e">
        <f>IF(AND('Mapa final'!#REF!="Muy Baja",'Mapa final'!#REF!="Menor"),CONCATENATE("R3C",'Mapa final'!#REF!),"")</f>
        <v>#REF!</v>
      </c>
      <c r="S48" s="64" t="e">
        <f>IF(AND('Mapa final'!#REF!="Muy Baja",'Mapa final'!#REF!="Menor"),CONCATENATE("R3C",'Mapa final'!#REF!),"")</f>
        <v>#REF!</v>
      </c>
      <c r="T48" s="64" t="e">
        <f>IF(AND('Mapa final'!#REF!="Muy Baja",'Mapa final'!#REF!="Menor"),CONCATENATE("R3C",'Mapa final'!#REF!),"")</f>
        <v>#REF!</v>
      </c>
      <c r="U48" s="65" t="e">
        <f>IF(AND('Mapa final'!#REF!="Muy Baja",'Mapa final'!#REF!="Menor"),CONCATENATE("R3C",'Mapa final'!#REF!),"")</f>
        <v>#REF!</v>
      </c>
      <c r="V48" s="54" t="e">
        <f>IF(AND('Mapa final'!#REF!="Muy Baja",'Mapa final'!#REF!="Moderado"),CONCATENATE("R3C",'Mapa final'!#REF!),"")</f>
        <v>#REF!</v>
      </c>
      <c r="W48" s="55" t="e">
        <f>IF(AND('Mapa final'!#REF!="Muy Baja",'Mapa final'!#REF!="Moderado"),CONCATENATE("R3C",'Mapa final'!#REF!),"")</f>
        <v>#REF!</v>
      </c>
      <c r="X48" s="55" t="e">
        <f>IF(AND('Mapa final'!#REF!="Muy Baja",'Mapa final'!#REF!="Moderado"),CONCATENATE("R3C",'Mapa final'!#REF!),"")</f>
        <v>#REF!</v>
      </c>
      <c r="Y48" s="55" t="e">
        <f>IF(AND('Mapa final'!#REF!="Muy Baja",'Mapa final'!#REF!="Moderado"),CONCATENATE("R3C",'Mapa final'!#REF!),"")</f>
        <v>#REF!</v>
      </c>
      <c r="Z48" s="55" t="e">
        <f>IF(AND('Mapa final'!#REF!="Muy Baja",'Mapa final'!#REF!="Moderado"),CONCATENATE("R3C",'Mapa final'!#REF!),"")</f>
        <v>#REF!</v>
      </c>
      <c r="AA48" s="56" t="e">
        <f>IF(AND('Mapa final'!#REF!="Muy Baja",'Mapa final'!#REF!="Moderado"),CONCATENATE("R3C",'Mapa final'!#REF!),"")</f>
        <v>#REF!</v>
      </c>
      <c r="AB48" s="38" t="e">
        <f>IF(AND('Mapa final'!#REF!="Muy Baja",'Mapa final'!#REF!="Mayor"),CONCATENATE("R3C",'Mapa final'!#REF!),"")</f>
        <v>#REF!</v>
      </c>
      <c r="AC48" s="39" t="e">
        <f>IF(AND('Mapa final'!#REF!="Muy Baja",'Mapa final'!#REF!="Mayor"),CONCATENATE("R3C",'Mapa final'!#REF!),"")</f>
        <v>#REF!</v>
      </c>
      <c r="AD48" s="39" t="e">
        <f>IF(AND('Mapa final'!#REF!="Muy Baja",'Mapa final'!#REF!="Mayor"),CONCATENATE("R3C",'Mapa final'!#REF!),"")</f>
        <v>#REF!</v>
      </c>
      <c r="AE48" s="39" t="e">
        <f>IF(AND('Mapa final'!#REF!="Muy Baja",'Mapa final'!#REF!="Mayor"),CONCATENATE("R3C",'Mapa final'!#REF!),"")</f>
        <v>#REF!</v>
      </c>
      <c r="AF48" s="39" t="e">
        <f>IF(AND('Mapa final'!#REF!="Muy Baja",'Mapa final'!#REF!="Mayor"),CONCATENATE("R3C",'Mapa final'!#REF!),"")</f>
        <v>#REF!</v>
      </c>
      <c r="AG48" s="40" t="e">
        <f>IF(AND('Mapa final'!#REF!="Muy Baja",'Mapa final'!#REF!="Mayor"),CONCATENATE("R3C",'Mapa final'!#REF!),"")</f>
        <v>#REF!</v>
      </c>
      <c r="AH48" s="41" t="e">
        <f>IF(AND('Mapa final'!#REF!="Muy Baja",'Mapa final'!#REF!="Catastrófico"),CONCATENATE("R3C",'Mapa final'!#REF!),"")</f>
        <v>#REF!</v>
      </c>
      <c r="AI48" s="42" t="e">
        <f>IF(AND('Mapa final'!#REF!="Muy Baja",'Mapa final'!#REF!="Catastrófico"),CONCATENATE("R3C",'Mapa final'!#REF!),"")</f>
        <v>#REF!</v>
      </c>
      <c r="AJ48" s="42" t="e">
        <f>IF(AND('Mapa final'!#REF!="Muy Baja",'Mapa final'!#REF!="Catastrófico"),CONCATENATE("R3C",'Mapa final'!#REF!),"")</f>
        <v>#REF!</v>
      </c>
      <c r="AK48" s="42" t="e">
        <f>IF(AND('Mapa final'!#REF!="Muy Baja",'Mapa final'!#REF!="Catastrófico"),CONCATENATE("R3C",'Mapa final'!#REF!),"")</f>
        <v>#REF!</v>
      </c>
      <c r="AL48" s="42" t="e">
        <f>IF(AND('Mapa final'!#REF!="Muy Baja",'Mapa final'!#REF!="Catastrófico"),CONCATENATE("R3C",'Mapa final'!#REF!),"")</f>
        <v>#REF!</v>
      </c>
      <c r="AM48" s="43" t="e">
        <f>IF(AND('Mapa final'!#REF!="Muy Baja",'Mapa final'!#REF!="Catastrófico"),CONCATENATE("R3C",'Mapa final'!#REF!),"")</f>
        <v>#REF!</v>
      </c>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ht="15" customHeight="1" x14ac:dyDescent="0.25">
      <c r="A49" s="70"/>
      <c r="B49" s="291"/>
      <c r="C49" s="291"/>
      <c r="D49" s="292"/>
      <c r="E49" s="332"/>
      <c r="F49" s="333"/>
      <c r="G49" s="333"/>
      <c r="H49" s="333"/>
      <c r="I49" s="334"/>
      <c r="J49" s="63" t="e">
        <f>IF(AND('Mapa final'!#REF!="Muy Baja",'Mapa final'!#REF!="Leve"),CONCATENATE("R4C",'Mapa final'!#REF!),"")</f>
        <v>#REF!</v>
      </c>
      <c r="K49" s="64" t="e">
        <f>IF(AND('Mapa final'!#REF!="Muy Baja",'Mapa final'!#REF!="Leve"),CONCATENATE("R4C",'Mapa final'!#REF!),"")</f>
        <v>#REF!</v>
      </c>
      <c r="L49" s="64" t="e">
        <f>IF(AND('Mapa final'!#REF!="Muy Baja",'Mapa final'!#REF!="Leve"),CONCATENATE("R4C",'Mapa final'!#REF!),"")</f>
        <v>#REF!</v>
      </c>
      <c r="M49" s="64" t="e">
        <f>IF(AND('Mapa final'!#REF!="Muy Baja",'Mapa final'!#REF!="Leve"),CONCATENATE("R4C",'Mapa final'!#REF!),"")</f>
        <v>#REF!</v>
      </c>
      <c r="N49" s="64" t="e">
        <f>IF(AND('Mapa final'!#REF!="Muy Baja",'Mapa final'!#REF!="Leve"),CONCATENATE("R4C",'Mapa final'!#REF!),"")</f>
        <v>#REF!</v>
      </c>
      <c r="O49" s="65" t="e">
        <f>IF(AND('Mapa final'!#REF!="Muy Baja",'Mapa final'!#REF!="Leve"),CONCATENATE("R4C",'Mapa final'!#REF!),"")</f>
        <v>#REF!</v>
      </c>
      <c r="P49" s="63" t="e">
        <f>IF(AND('Mapa final'!#REF!="Muy Baja",'Mapa final'!#REF!="Menor"),CONCATENATE("R4C",'Mapa final'!#REF!),"")</f>
        <v>#REF!</v>
      </c>
      <c r="Q49" s="64" t="e">
        <f>IF(AND('Mapa final'!#REF!="Muy Baja",'Mapa final'!#REF!="Menor"),CONCATENATE("R4C",'Mapa final'!#REF!),"")</f>
        <v>#REF!</v>
      </c>
      <c r="R49" s="64" t="e">
        <f>IF(AND('Mapa final'!#REF!="Muy Baja",'Mapa final'!#REF!="Menor"),CONCATENATE("R4C",'Mapa final'!#REF!),"")</f>
        <v>#REF!</v>
      </c>
      <c r="S49" s="64" t="e">
        <f>IF(AND('Mapa final'!#REF!="Muy Baja",'Mapa final'!#REF!="Menor"),CONCATENATE("R4C",'Mapa final'!#REF!),"")</f>
        <v>#REF!</v>
      </c>
      <c r="T49" s="64" t="e">
        <f>IF(AND('Mapa final'!#REF!="Muy Baja",'Mapa final'!#REF!="Menor"),CONCATENATE("R4C",'Mapa final'!#REF!),"")</f>
        <v>#REF!</v>
      </c>
      <c r="U49" s="65" t="e">
        <f>IF(AND('Mapa final'!#REF!="Muy Baja",'Mapa final'!#REF!="Menor"),CONCATENATE("R4C",'Mapa final'!#REF!),"")</f>
        <v>#REF!</v>
      </c>
      <c r="V49" s="54" t="e">
        <f>IF(AND('Mapa final'!#REF!="Muy Baja",'Mapa final'!#REF!="Moderado"),CONCATENATE("R4C",'Mapa final'!#REF!),"")</f>
        <v>#REF!</v>
      </c>
      <c r="W49" s="55" t="e">
        <f>IF(AND('Mapa final'!#REF!="Muy Baja",'Mapa final'!#REF!="Moderado"),CONCATENATE("R4C",'Mapa final'!#REF!),"")</f>
        <v>#REF!</v>
      </c>
      <c r="X49" s="55" t="e">
        <f>IF(AND('Mapa final'!#REF!="Muy Baja",'Mapa final'!#REF!="Moderado"),CONCATENATE("R4C",'Mapa final'!#REF!),"")</f>
        <v>#REF!</v>
      </c>
      <c r="Y49" s="55" t="e">
        <f>IF(AND('Mapa final'!#REF!="Muy Baja",'Mapa final'!#REF!="Moderado"),CONCATENATE("R4C",'Mapa final'!#REF!),"")</f>
        <v>#REF!</v>
      </c>
      <c r="Z49" s="55" t="e">
        <f>IF(AND('Mapa final'!#REF!="Muy Baja",'Mapa final'!#REF!="Moderado"),CONCATENATE("R4C",'Mapa final'!#REF!),"")</f>
        <v>#REF!</v>
      </c>
      <c r="AA49" s="56" t="e">
        <f>IF(AND('Mapa final'!#REF!="Muy Baja",'Mapa final'!#REF!="Moderado"),CONCATENATE("R4C",'Mapa final'!#REF!),"")</f>
        <v>#REF!</v>
      </c>
      <c r="AB49" s="38" t="e">
        <f>IF(AND('Mapa final'!#REF!="Muy Baja",'Mapa final'!#REF!="Mayor"),CONCATENATE("R4C",'Mapa final'!#REF!),"")</f>
        <v>#REF!</v>
      </c>
      <c r="AC49" s="39" t="e">
        <f>IF(AND('Mapa final'!#REF!="Muy Baja",'Mapa final'!#REF!="Mayor"),CONCATENATE("R4C",'Mapa final'!#REF!),"")</f>
        <v>#REF!</v>
      </c>
      <c r="AD49" s="39" t="e">
        <f>IF(AND('Mapa final'!#REF!="Muy Baja",'Mapa final'!#REF!="Mayor"),CONCATENATE("R4C",'Mapa final'!#REF!),"")</f>
        <v>#REF!</v>
      </c>
      <c r="AE49" s="39" t="e">
        <f>IF(AND('Mapa final'!#REF!="Muy Baja",'Mapa final'!#REF!="Mayor"),CONCATENATE("R4C",'Mapa final'!#REF!),"")</f>
        <v>#REF!</v>
      </c>
      <c r="AF49" s="39" t="e">
        <f>IF(AND('Mapa final'!#REF!="Muy Baja",'Mapa final'!#REF!="Mayor"),CONCATENATE("R4C",'Mapa final'!#REF!),"")</f>
        <v>#REF!</v>
      </c>
      <c r="AG49" s="40" t="e">
        <f>IF(AND('Mapa final'!#REF!="Muy Baja",'Mapa final'!#REF!="Mayor"),CONCATENATE("R4C",'Mapa final'!#REF!),"")</f>
        <v>#REF!</v>
      </c>
      <c r="AH49" s="41" t="e">
        <f>IF(AND('Mapa final'!#REF!="Muy Baja",'Mapa final'!#REF!="Catastrófico"),CONCATENATE("R4C",'Mapa final'!#REF!),"")</f>
        <v>#REF!</v>
      </c>
      <c r="AI49" s="42" t="e">
        <f>IF(AND('Mapa final'!#REF!="Muy Baja",'Mapa final'!#REF!="Catastrófico"),CONCATENATE("R4C",'Mapa final'!#REF!),"")</f>
        <v>#REF!</v>
      </c>
      <c r="AJ49" s="42" t="e">
        <f>IF(AND('Mapa final'!#REF!="Muy Baja",'Mapa final'!#REF!="Catastrófico"),CONCATENATE("R4C",'Mapa final'!#REF!),"")</f>
        <v>#REF!</v>
      </c>
      <c r="AK49" s="42" t="e">
        <f>IF(AND('Mapa final'!#REF!="Muy Baja",'Mapa final'!#REF!="Catastrófico"),CONCATENATE("R4C",'Mapa final'!#REF!),"")</f>
        <v>#REF!</v>
      </c>
      <c r="AL49" s="42" t="e">
        <f>IF(AND('Mapa final'!#REF!="Muy Baja",'Mapa final'!#REF!="Catastrófico"),CONCATENATE("R4C",'Mapa final'!#REF!),"")</f>
        <v>#REF!</v>
      </c>
      <c r="AM49" s="43" t="e">
        <f>IF(AND('Mapa final'!#REF!="Muy Baja",'Mapa final'!#REF!="Catastrófico"),CONCATENATE("R4C",'Mapa final'!#REF!),"")</f>
        <v>#REF!</v>
      </c>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ht="15" customHeight="1" x14ac:dyDescent="0.25">
      <c r="A50" s="70"/>
      <c r="B50" s="291"/>
      <c r="C50" s="291"/>
      <c r="D50" s="292"/>
      <c r="E50" s="332"/>
      <c r="F50" s="333"/>
      <c r="G50" s="333"/>
      <c r="H50" s="333"/>
      <c r="I50" s="334"/>
      <c r="J50" s="63" t="e">
        <f>IF(AND('Mapa final'!#REF!="Muy Baja",'Mapa final'!#REF!="Leve"),CONCATENATE("R5C",'Mapa final'!#REF!),"")</f>
        <v>#REF!</v>
      </c>
      <c r="K50" s="64" t="e">
        <f>IF(AND('Mapa final'!#REF!="Muy Baja",'Mapa final'!#REF!="Leve"),CONCATENATE("R5C",'Mapa final'!#REF!),"")</f>
        <v>#REF!</v>
      </c>
      <c r="L50" s="64" t="e">
        <f>IF(AND('Mapa final'!#REF!="Muy Baja",'Mapa final'!#REF!="Leve"),CONCATENATE("R5C",'Mapa final'!#REF!),"")</f>
        <v>#REF!</v>
      </c>
      <c r="M50" s="64" t="e">
        <f>IF(AND('Mapa final'!#REF!="Muy Baja",'Mapa final'!#REF!="Leve"),CONCATENATE("R5C",'Mapa final'!#REF!),"")</f>
        <v>#REF!</v>
      </c>
      <c r="N50" s="64" t="e">
        <f>IF(AND('Mapa final'!#REF!="Muy Baja",'Mapa final'!#REF!="Leve"),CONCATENATE("R5C",'Mapa final'!#REF!),"")</f>
        <v>#REF!</v>
      </c>
      <c r="O50" s="65" t="e">
        <f>IF(AND('Mapa final'!#REF!="Muy Baja",'Mapa final'!#REF!="Leve"),CONCATENATE("R5C",'Mapa final'!#REF!),"")</f>
        <v>#REF!</v>
      </c>
      <c r="P50" s="63" t="e">
        <f>IF(AND('Mapa final'!#REF!="Muy Baja",'Mapa final'!#REF!="Menor"),CONCATENATE("R5C",'Mapa final'!#REF!),"")</f>
        <v>#REF!</v>
      </c>
      <c r="Q50" s="64" t="e">
        <f>IF(AND('Mapa final'!#REF!="Muy Baja",'Mapa final'!#REF!="Menor"),CONCATENATE("R5C",'Mapa final'!#REF!),"")</f>
        <v>#REF!</v>
      </c>
      <c r="R50" s="64" t="e">
        <f>IF(AND('Mapa final'!#REF!="Muy Baja",'Mapa final'!#REF!="Menor"),CONCATENATE("R5C",'Mapa final'!#REF!),"")</f>
        <v>#REF!</v>
      </c>
      <c r="S50" s="64" t="e">
        <f>IF(AND('Mapa final'!#REF!="Muy Baja",'Mapa final'!#REF!="Menor"),CONCATENATE("R5C",'Mapa final'!#REF!),"")</f>
        <v>#REF!</v>
      </c>
      <c r="T50" s="64" t="e">
        <f>IF(AND('Mapa final'!#REF!="Muy Baja",'Mapa final'!#REF!="Menor"),CONCATENATE("R5C",'Mapa final'!#REF!),"")</f>
        <v>#REF!</v>
      </c>
      <c r="U50" s="65" t="e">
        <f>IF(AND('Mapa final'!#REF!="Muy Baja",'Mapa final'!#REF!="Menor"),CONCATENATE("R5C",'Mapa final'!#REF!),"")</f>
        <v>#REF!</v>
      </c>
      <c r="V50" s="54" t="e">
        <f>IF(AND('Mapa final'!#REF!="Muy Baja",'Mapa final'!#REF!="Moderado"),CONCATENATE("R5C",'Mapa final'!#REF!),"")</f>
        <v>#REF!</v>
      </c>
      <c r="W50" s="55" t="e">
        <f>IF(AND('Mapa final'!#REF!="Muy Baja",'Mapa final'!#REF!="Moderado"),CONCATENATE("R5C",'Mapa final'!#REF!),"")</f>
        <v>#REF!</v>
      </c>
      <c r="X50" s="55" t="e">
        <f>IF(AND('Mapa final'!#REF!="Muy Baja",'Mapa final'!#REF!="Moderado"),CONCATENATE("R5C",'Mapa final'!#REF!),"")</f>
        <v>#REF!</v>
      </c>
      <c r="Y50" s="55" t="e">
        <f>IF(AND('Mapa final'!#REF!="Muy Baja",'Mapa final'!#REF!="Moderado"),CONCATENATE("R5C",'Mapa final'!#REF!),"")</f>
        <v>#REF!</v>
      </c>
      <c r="Z50" s="55" t="e">
        <f>IF(AND('Mapa final'!#REF!="Muy Baja",'Mapa final'!#REF!="Moderado"),CONCATENATE("R5C",'Mapa final'!#REF!),"")</f>
        <v>#REF!</v>
      </c>
      <c r="AA50" s="56" t="e">
        <f>IF(AND('Mapa final'!#REF!="Muy Baja",'Mapa final'!#REF!="Moderado"),CONCATENATE("R5C",'Mapa final'!#REF!),"")</f>
        <v>#REF!</v>
      </c>
      <c r="AB50" s="38" t="e">
        <f>IF(AND('Mapa final'!#REF!="Muy Baja",'Mapa final'!#REF!="Mayor"),CONCATENATE("R5C",'Mapa final'!#REF!),"")</f>
        <v>#REF!</v>
      </c>
      <c r="AC50" s="39" t="e">
        <f>IF(AND('Mapa final'!#REF!="Muy Baja",'Mapa final'!#REF!="Mayor"),CONCATENATE("R5C",'Mapa final'!#REF!),"")</f>
        <v>#REF!</v>
      </c>
      <c r="AD50" s="44" t="e">
        <f>IF(AND('Mapa final'!#REF!="Muy Baja",'Mapa final'!#REF!="Mayor"),CONCATENATE("R5C",'Mapa final'!#REF!),"")</f>
        <v>#REF!</v>
      </c>
      <c r="AE50" s="44" t="e">
        <f>IF(AND('Mapa final'!#REF!="Muy Baja",'Mapa final'!#REF!="Mayor"),CONCATENATE("R5C",'Mapa final'!#REF!),"")</f>
        <v>#REF!</v>
      </c>
      <c r="AF50" s="44" t="e">
        <f>IF(AND('Mapa final'!#REF!="Muy Baja",'Mapa final'!#REF!="Mayor"),CONCATENATE("R5C",'Mapa final'!#REF!),"")</f>
        <v>#REF!</v>
      </c>
      <c r="AG50" s="40" t="e">
        <f>IF(AND('Mapa final'!#REF!="Muy Baja",'Mapa final'!#REF!="Mayor"),CONCATENATE("R5C",'Mapa final'!#REF!),"")</f>
        <v>#REF!</v>
      </c>
      <c r="AH50" s="41" t="e">
        <f>IF(AND('Mapa final'!#REF!="Muy Baja",'Mapa final'!#REF!="Catastrófico"),CONCATENATE("R5C",'Mapa final'!#REF!),"")</f>
        <v>#REF!</v>
      </c>
      <c r="AI50" s="42" t="e">
        <f>IF(AND('Mapa final'!#REF!="Muy Baja",'Mapa final'!#REF!="Catastrófico"),CONCATENATE("R5C",'Mapa final'!#REF!),"")</f>
        <v>#REF!</v>
      </c>
      <c r="AJ50" s="42" t="e">
        <f>IF(AND('Mapa final'!#REF!="Muy Baja",'Mapa final'!#REF!="Catastrófico"),CONCATENATE("R5C",'Mapa final'!#REF!),"")</f>
        <v>#REF!</v>
      </c>
      <c r="AK50" s="42" t="e">
        <f>IF(AND('Mapa final'!#REF!="Muy Baja",'Mapa final'!#REF!="Catastrófico"),CONCATENATE("R5C",'Mapa final'!#REF!),"")</f>
        <v>#REF!</v>
      </c>
      <c r="AL50" s="42" t="e">
        <f>IF(AND('Mapa final'!#REF!="Muy Baja",'Mapa final'!#REF!="Catastrófico"),CONCATENATE("R5C",'Mapa final'!#REF!),"")</f>
        <v>#REF!</v>
      </c>
      <c r="AM50" s="43" t="e">
        <f>IF(AND('Mapa final'!#REF!="Muy Baja",'Mapa final'!#REF!="Catastrófico"),CONCATENATE("R5C",'Mapa final'!#REF!),"")</f>
        <v>#REF!</v>
      </c>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 customHeight="1" x14ac:dyDescent="0.25">
      <c r="A51" s="70"/>
      <c r="B51" s="291"/>
      <c r="C51" s="291"/>
      <c r="D51" s="292"/>
      <c r="E51" s="332"/>
      <c r="F51" s="333"/>
      <c r="G51" s="333"/>
      <c r="H51" s="333"/>
      <c r="I51" s="334"/>
      <c r="J51" s="63" t="e">
        <f>IF(AND('Mapa final'!#REF!="Muy Baja",'Mapa final'!#REF!="Leve"),CONCATENATE("R6C",'Mapa final'!#REF!),"")</f>
        <v>#REF!</v>
      </c>
      <c r="K51" s="64" t="e">
        <f>IF(AND('Mapa final'!#REF!="Muy Baja",'Mapa final'!#REF!="Leve"),CONCATENATE("R6C",'Mapa final'!#REF!),"")</f>
        <v>#REF!</v>
      </c>
      <c r="L51" s="64" t="e">
        <f>IF(AND('Mapa final'!#REF!="Muy Baja",'Mapa final'!#REF!="Leve"),CONCATENATE("R6C",'Mapa final'!#REF!),"")</f>
        <v>#REF!</v>
      </c>
      <c r="M51" s="64" t="e">
        <f>IF(AND('Mapa final'!#REF!="Muy Baja",'Mapa final'!#REF!="Leve"),CONCATENATE("R6C",'Mapa final'!#REF!),"")</f>
        <v>#REF!</v>
      </c>
      <c r="N51" s="64" t="e">
        <f>IF(AND('Mapa final'!#REF!="Muy Baja",'Mapa final'!#REF!="Leve"),CONCATENATE("R6C",'Mapa final'!#REF!),"")</f>
        <v>#REF!</v>
      </c>
      <c r="O51" s="65" t="e">
        <f>IF(AND('Mapa final'!#REF!="Muy Baja",'Mapa final'!#REF!="Leve"),CONCATENATE("R6C",'Mapa final'!#REF!),"")</f>
        <v>#REF!</v>
      </c>
      <c r="P51" s="63" t="e">
        <f>IF(AND('Mapa final'!#REF!="Muy Baja",'Mapa final'!#REF!="Menor"),CONCATENATE("R6C",'Mapa final'!#REF!),"")</f>
        <v>#REF!</v>
      </c>
      <c r="Q51" s="64" t="e">
        <f>IF(AND('Mapa final'!#REF!="Muy Baja",'Mapa final'!#REF!="Menor"),CONCATENATE("R6C",'Mapa final'!#REF!),"")</f>
        <v>#REF!</v>
      </c>
      <c r="R51" s="64" t="e">
        <f>IF(AND('Mapa final'!#REF!="Muy Baja",'Mapa final'!#REF!="Menor"),CONCATENATE("R6C",'Mapa final'!#REF!),"")</f>
        <v>#REF!</v>
      </c>
      <c r="S51" s="64" t="e">
        <f>IF(AND('Mapa final'!#REF!="Muy Baja",'Mapa final'!#REF!="Menor"),CONCATENATE("R6C",'Mapa final'!#REF!),"")</f>
        <v>#REF!</v>
      </c>
      <c r="T51" s="64" t="e">
        <f>IF(AND('Mapa final'!#REF!="Muy Baja",'Mapa final'!#REF!="Menor"),CONCATENATE("R6C",'Mapa final'!#REF!),"")</f>
        <v>#REF!</v>
      </c>
      <c r="U51" s="65" t="e">
        <f>IF(AND('Mapa final'!#REF!="Muy Baja",'Mapa final'!#REF!="Menor"),CONCATENATE("R6C",'Mapa final'!#REF!),"")</f>
        <v>#REF!</v>
      </c>
      <c r="V51" s="54" t="e">
        <f>IF(AND('Mapa final'!#REF!="Muy Baja",'Mapa final'!#REF!="Moderado"),CONCATENATE("R6C",'Mapa final'!#REF!),"")</f>
        <v>#REF!</v>
      </c>
      <c r="W51" s="55" t="e">
        <f>IF(AND('Mapa final'!#REF!="Muy Baja",'Mapa final'!#REF!="Moderado"),CONCATENATE("R6C",'Mapa final'!#REF!),"")</f>
        <v>#REF!</v>
      </c>
      <c r="X51" s="55" t="e">
        <f>IF(AND('Mapa final'!#REF!="Muy Baja",'Mapa final'!#REF!="Moderado"),CONCATENATE("R6C",'Mapa final'!#REF!),"")</f>
        <v>#REF!</v>
      </c>
      <c r="Y51" s="55" t="e">
        <f>IF(AND('Mapa final'!#REF!="Muy Baja",'Mapa final'!#REF!="Moderado"),CONCATENATE("R6C",'Mapa final'!#REF!),"")</f>
        <v>#REF!</v>
      </c>
      <c r="Z51" s="55" t="e">
        <f>IF(AND('Mapa final'!#REF!="Muy Baja",'Mapa final'!#REF!="Moderado"),CONCATENATE("R6C",'Mapa final'!#REF!),"")</f>
        <v>#REF!</v>
      </c>
      <c r="AA51" s="56" t="e">
        <f>IF(AND('Mapa final'!#REF!="Muy Baja",'Mapa final'!#REF!="Moderado"),CONCATENATE("R6C",'Mapa final'!#REF!),"")</f>
        <v>#REF!</v>
      </c>
      <c r="AB51" s="38" t="e">
        <f>IF(AND('Mapa final'!#REF!="Muy Baja",'Mapa final'!#REF!="Mayor"),CONCATENATE("R6C",'Mapa final'!#REF!),"")</f>
        <v>#REF!</v>
      </c>
      <c r="AC51" s="39" t="e">
        <f>IF(AND('Mapa final'!#REF!="Muy Baja",'Mapa final'!#REF!="Mayor"),CONCATENATE("R6C",'Mapa final'!#REF!),"")</f>
        <v>#REF!</v>
      </c>
      <c r="AD51" s="44" t="e">
        <f>IF(AND('Mapa final'!#REF!="Muy Baja",'Mapa final'!#REF!="Mayor"),CONCATENATE("R6C",'Mapa final'!#REF!),"")</f>
        <v>#REF!</v>
      </c>
      <c r="AE51" s="44" t="e">
        <f>IF(AND('Mapa final'!#REF!="Muy Baja",'Mapa final'!#REF!="Mayor"),CONCATENATE("R6C",'Mapa final'!#REF!),"")</f>
        <v>#REF!</v>
      </c>
      <c r="AF51" s="44" t="e">
        <f>IF(AND('Mapa final'!#REF!="Muy Baja",'Mapa final'!#REF!="Mayor"),CONCATENATE("R6C",'Mapa final'!#REF!),"")</f>
        <v>#REF!</v>
      </c>
      <c r="AG51" s="40" t="e">
        <f>IF(AND('Mapa final'!#REF!="Muy Baja",'Mapa final'!#REF!="Mayor"),CONCATENATE("R6C",'Mapa final'!#REF!),"")</f>
        <v>#REF!</v>
      </c>
      <c r="AH51" s="41" t="e">
        <f>IF(AND('Mapa final'!#REF!="Muy Baja",'Mapa final'!#REF!="Catastrófico"),CONCATENATE("R6C",'Mapa final'!#REF!),"")</f>
        <v>#REF!</v>
      </c>
      <c r="AI51" s="42" t="e">
        <f>IF(AND('Mapa final'!#REF!="Muy Baja",'Mapa final'!#REF!="Catastrófico"),CONCATENATE("R6C",'Mapa final'!#REF!),"")</f>
        <v>#REF!</v>
      </c>
      <c r="AJ51" s="42" t="e">
        <f>IF(AND('Mapa final'!#REF!="Muy Baja",'Mapa final'!#REF!="Catastrófico"),CONCATENATE("R6C",'Mapa final'!#REF!),"")</f>
        <v>#REF!</v>
      </c>
      <c r="AK51" s="42" t="e">
        <f>IF(AND('Mapa final'!#REF!="Muy Baja",'Mapa final'!#REF!="Catastrófico"),CONCATENATE("R6C",'Mapa final'!#REF!),"")</f>
        <v>#REF!</v>
      </c>
      <c r="AL51" s="42" t="e">
        <f>IF(AND('Mapa final'!#REF!="Muy Baja",'Mapa final'!#REF!="Catastrófico"),CONCATENATE("R6C",'Mapa final'!#REF!),"")</f>
        <v>#REF!</v>
      </c>
      <c r="AM51" s="43" t="e">
        <f>IF(AND('Mapa final'!#REF!="Muy Baja",'Mapa final'!#REF!="Catastrófico"),CONCATENATE("R6C",'Mapa final'!#REF!),"")</f>
        <v>#REF!</v>
      </c>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ht="15" customHeight="1" x14ac:dyDescent="0.25">
      <c r="A52" s="70"/>
      <c r="B52" s="291"/>
      <c r="C52" s="291"/>
      <c r="D52" s="292"/>
      <c r="E52" s="332"/>
      <c r="F52" s="333"/>
      <c r="G52" s="333"/>
      <c r="H52" s="333"/>
      <c r="I52" s="334"/>
      <c r="J52" s="63" t="e">
        <f>IF(AND('Mapa final'!#REF!="Muy Baja",'Mapa final'!#REF!="Leve"),CONCATENATE("R7C",'Mapa final'!#REF!),"")</f>
        <v>#REF!</v>
      </c>
      <c r="K52" s="64" t="e">
        <f>IF(AND('Mapa final'!#REF!="Muy Baja",'Mapa final'!#REF!="Leve"),CONCATENATE("R7C",'Mapa final'!#REF!),"")</f>
        <v>#REF!</v>
      </c>
      <c r="L52" s="64" t="e">
        <f>IF(AND('Mapa final'!#REF!="Muy Baja",'Mapa final'!#REF!="Leve"),CONCATENATE("R7C",'Mapa final'!#REF!),"")</f>
        <v>#REF!</v>
      </c>
      <c r="M52" s="64" t="e">
        <f>IF(AND('Mapa final'!#REF!="Muy Baja",'Mapa final'!#REF!="Leve"),CONCATENATE("R7C",'Mapa final'!#REF!),"")</f>
        <v>#REF!</v>
      </c>
      <c r="N52" s="64" t="e">
        <f>IF(AND('Mapa final'!#REF!="Muy Baja",'Mapa final'!#REF!="Leve"),CONCATENATE("R7C",'Mapa final'!#REF!),"")</f>
        <v>#REF!</v>
      </c>
      <c r="O52" s="65" t="e">
        <f>IF(AND('Mapa final'!#REF!="Muy Baja",'Mapa final'!#REF!="Leve"),CONCATENATE("R7C",'Mapa final'!#REF!),"")</f>
        <v>#REF!</v>
      </c>
      <c r="P52" s="63" t="e">
        <f>IF(AND('Mapa final'!#REF!="Muy Baja",'Mapa final'!#REF!="Menor"),CONCATENATE("R7C",'Mapa final'!#REF!),"")</f>
        <v>#REF!</v>
      </c>
      <c r="Q52" s="64" t="e">
        <f>IF(AND('Mapa final'!#REF!="Muy Baja",'Mapa final'!#REF!="Menor"),CONCATENATE("R7C",'Mapa final'!#REF!),"")</f>
        <v>#REF!</v>
      </c>
      <c r="R52" s="64" t="e">
        <f>IF(AND('Mapa final'!#REF!="Muy Baja",'Mapa final'!#REF!="Menor"),CONCATENATE("R7C",'Mapa final'!#REF!),"")</f>
        <v>#REF!</v>
      </c>
      <c r="S52" s="64" t="e">
        <f>IF(AND('Mapa final'!#REF!="Muy Baja",'Mapa final'!#REF!="Menor"),CONCATENATE("R7C",'Mapa final'!#REF!),"")</f>
        <v>#REF!</v>
      </c>
      <c r="T52" s="64" t="e">
        <f>IF(AND('Mapa final'!#REF!="Muy Baja",'Mapa final'!#REF!="Menor"),CONCATENATE("R7C",'Mapa final'!#REF!),"")</f>
        <v>#REF!</v>
      </c>
      <c r="U52" s="65" t="e">
        <f>IF(AND('Mapa final'!#REF!="Muy Baja",'Mapa final'!#REF!="Menor"),CONCATENATE("R7C",'Mapa final'!#REF!),"")</f>
        <v>#REF!</v>
      </c>
      <c r="V52" s="54" t="e">
        <f>IF(AND('Mapa final'!#REF!="Muy Baja",'Mapa final'!#REF!="Moderado"),CONCATENATE("R7C",'Mapa final'!#REF!),"")</f>
        <v>#REF!</v>
      </c>
      <c r="W52" s="55" t="e">
        <f>IF(AND('Mapa final'!#REF!="Muy Baja",'Mapa final'!#REF!="Moderado"),CONCATENATE("R7C",'Mapa final'!#REF!),"")</f>
        <v>#REF!</v>
      </c>
      <c r="X52" s="55" t="e">
        <f>IF(AND('Mapa final'!#REF!="Muy Baja",'Mapa final'!#REF!="Moderado"),CONCATENATE("R7C",'Mapa final'!#REF!),"")</f>
        <v>#REF!</v>
      </c>
      <c r="Y52" s="55" t="e">
        <f>IF(AND('Mapa final'!#REF!="Muy Baja",'Mapa final'!#REF!="Moderado"),CONCATENATE("R7C",'Mapa final'!#REF!),"")</f>
        <v>#REF!</v>
      </c>
      <c r="Z52" s="55" t="e">
        <f>IF(AND('Mapa final'!#REF!="Muy Baja",'Mapa final'!#REF!="Moderado"),CONCATENATE("R7C",'Mapa final'!#REF!),"")</f>
        <v>#REF!</v>
      </c>
      <c r="AA52" s="56" t="e">
        <f>IF(AND('Mapa final'!#REF!="Muy Baja",'Mapa final'!#REF!="Moderado"),CONCATENATE("R7C",'Mapa final'!#REF!),"")</f>
        <v>#REF!</v>
      </c>
      <c r="AB52" s="38" t="e">
        <f>IF(AND('Mapa final'!#REF!="Muy Baja",'Mapa final'!#REF!="Mayor"),CONCATENATE("R7C",'Mapa final'!#REF!),"")</f>
        <v>#REF!</v>
      </c>
      <c r="AC52" s="39" t="e">
        <f>IF(AND('Mapa final'!#REF!="Muy Baja",'Mapa final'!#REF!="Mayor"),CONCATENATE("R7C",'Mapa final'!#REF!),"")</f>
        <v>#REF!</v>
      </c>
      <c r="AD52" s="44" t="e">
        <f>IF(AND('Mapa final'!#REF!="Muy Baja",'Mapa final'!#REF!="Mayor"),CONCATENATE("R7C",'Mapa final'!#REF!),"")</f>
        <v>#REF!</v>
      </c>
      <c r="AE52" s="44" t="e">
        <f>IF(AND('Mapa final'!#REF!="Muy Baja",'Mapa final'!#REF!="Mayor"),CONCATENATE("R7C",'Mapa final'!#REF!),"")</f>
        <v>#REF!</v>
      </c>
      <c r="AF52" s="44" t="e">
        <f>IF(AND('Mapa final'!#REF!="Muy Baja",'Mapa final'!#REF!="Mayor"),CONCATENATE("R7C",'Mapa final'!#REF!),"")</f>
        <v>#REF!</v>
      </c>
      <c r="AG52" s="40" t="e">
        <f>IF(AND('Mapa final'!#REF!="Muy Baja",'Mapa final'!#REF!="Mayor"),CONCATENATE("R7C",'Mapa final'!#REF!),"")</f>
        <v>#REF!</v>
      </c>
      <c r="AH52" s="41" t="e">
        <f>IF(AND('Mapa final'!#REF!="Muy Baja",'Mapa final'!#REF!="Catastrófico"),CONCATENATE("R7C",'Mapa final'!#REF!),"")</f>
        <v>#REF!</v>
      </c>
      <c r="AI52" s="42" t="e">
        <f>IF(AND('Mapa final'!#REF!="Muy Baja",'Mapa final'!#REF!="Catastrófico"),CONCATENATE("R7C",'Mapa final'!#REF!),"")</f>
        <v>#REF!</v>
      </c>
      <c r="AJ52" s="42" t="e">
        <f>IF(AND('Mapa final'!#REF!="Muy Baja",'Mapa final'!#REF!="Catastrófico"),CONCATENATE("R7C",'Mapa final'!#REF!),"")</f>
        <v>#REF!</v>
      </c>
      <c r="AK52" s="42" t="e">
        <f>IF(AND('Mapa final'!#REF!="Muy Baja",'Mapa final'!#REF!="Catastrófico"),CONCATENATE("R7C",'Mapa final'!#REF!),"")</f>
        <v>#REF!</v>
      </c>
      <c r="AL52" s="42" t="e">
        <f>IF(AND('Mapa final'!#REF!="Muy Baja",'Mapa final'!#REF!="Catastrófico"),CONCATENATE("R7C",'Mapa final'!#REF!),"")</f>
        <v>#REF!</v>
      </c>
      <c r="AM52" s="43" t="e">
        <f>IF(AND('Mapa final'!#REF!="Muy Baja",'Mapa final'!#REF!="Catastrófico"),CONCATENATE("R7C",'Mapa final'!#REF!),"")</f>
        <v>#REF!</v>
      </c>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291"/>
      <c r="C53" s="291"/>
      <c r="D53" s="292"/>
      <c r="E53" s="332"/>
      <c r="F53" s="333"/>
      <c r="G53" s="333"/>
      <c r="H53" s="333"/>
      <c r="I53" s="334"/>
      <c r="J53" s="63" t="e">
        <f>IF(AND('Mapa final'!#REF!="Muy Baja",'Mapa final'!#REF!="Leve"),CONCATENATE("R8C",'Mapa final'!#REF!),"")</f>
        <v>#REF!</v>
      </c>
      <c r="K53" s="64" t="e">
        <f>IF(AND('Mapa final'!#REF!="Muy Baja",'Mapa final'!#REF!="Leve"),CONCATENATE("R8C",'Mapa final'!#REF!),"")</f>
        <v>#REF!</v>
      </c>
      <c r="L53" s="64" t="e">
        <f>IF(AND('Mapa final'!#REF!="Muy Baja",'Mapa final'!#REF!="Leve"),CONCATENATE("R8C",'Mapa final'!#REF!),"")</f>
        <v>#REF!</v>
      </c>
      <c r="M53" s="64" t="e">
        <f>IF(AND('Mapa final'!#REF!="Muy Baja",'Mapa final'!#REF!="Leve"),CONCATENATE("R8C",'Mapa final'!#REF!),"")</f>
        <v>#REF!</v>
      </c>
      <c r="N53" s="64" t="e">
        <f>IF(AND('Mapa final'!#REF!="Muy Baja",'Mapa final'!#REF!="Leve"),CONCATENATE("R8C",'Mapa final'!#REF!),"")</f>
        <v>#REF!</v>
      </c>
      <c r="O53" s="65" t="e">
        <f>IF(AND('Mapa final'!#REF!="Muy Baja",'Mapa final'!#REF!="Leve"),CONCATENATE("R8C",'Mapa final'!#REF!),"")</f>
        <v>#REF!</v>
      </c>
      <c r="P53" s="63" t="e">
        <f>IF(AND('Mapa final'!#REF!="Muy Baja",'Mapa final'!#REF!="Menor"),CONCATENATE("R8C",'Mapa final'!#REF!),"")</f>
        <v>#REF!</v>
      </c>
      <c r="Q53" s="64" t="e">
        <f>IF(AND('Mapa final'!#REF!="Muy Baja",'Mapa final'!#REF!="Menor"),CONCATENATE("R8C",'Mapa final'!#REF!),"")</f>
        <v>#REF!</v>
      </c>
      <c r="R53" s="64" t="e">
        <f>IF(AND('Mapa final'!#REF!="Muy Baja",'Mapa final'!#REF!="Menor"),CONCATENATE("R8C",'Mapa final'!#REF!),"")</f>
        <v>#REF!</v>
      </c>
      <c r="S53" s="64" t="e">
        <f>IF(AND('Mapa final'!#REF!="Muy Baja",'Mapa final'!#REF!="Menor"),CONCATENATE("R8C",'Mapa final'!#REF!),"")</f>
        <v>#REF!</v>
      </c>
      <c r="T53" s="64" t="e">
        <f>IF(AND('Mapa final'!#REF!="Muy Baja",'Mapa final'!#REF!="Menor"),CONCATENATE("R8C",'Mapa final'!#REF!),"")</f>
        <v>#REF!</v>
      </c>
      <c r="U53" s="65" t="e">
        <f>IF(AND('Mapa final'!#REF!="Muy Baja",'Mapa final'!#REF!="Menor"),CONCATENATE("R8C",'Mapa final'!#REF!),"")</f>
        <v>#REF!</v>
      </c>
      <c r="V53" s="54" t="e">
        <f>IF(AND('Mapa final'!#REF!="Muy Baja",'Mapa final'!#REF!="Moderado"),CONCATENATE("R8C",'Mapa final'!#REF!),"")</f>
        <v>#REF!</v>
      </c>
      <c r="W53" s="55" t="e">
        <f>IF(AND('Mapa final'!#REF!="Muy Baja",'Mapa final'!#REF!="Moderado"),CONCATENATE("R8C",'Mapa final'!#REF!),"")</f>
        <v>#REF!</v>
      </c>
      <c r="X53" s="55" t="e">
        <f>IF(AND('Mapa final'!#REF!="Muy Baja",'Mapa final'!#REF!="Moderado"),CONCATENATE("R8C",'Mapa final'!#REF!),"")</f>
        <v>#REF!</v>
      </c>
      <c r="Y53" s="55" t="e">
        <f>IF(AND('Mapa final'!#REF!="Muy Baja",'Mapa final'!#REF!="Moderado"),CONCATENATE("R8C",'Mapa final'!#REF!),"")</f>
        <v>#REF!</v>
      </c>
      <c r="Z53" s="55" t="e">
        <f>IF(AND('Mapa final'!#REF!="Muy Baja",'Mapa final'!#REF!="Moderado"),CONCATENATE("R8C",'Mapa final'!#REF!),"")</f>
        <v>#REF!</v>
      </c>
      <c r="AA53" s="56" t="e">
        <f>IF(AND('Mapa final'!#REF!="Muy Baja",'Mapa final'!#REF!="Moderado"),CONCATENATE("R8C",'Mapa final'!#REF!),"")</f>
        <v>#REF!</v>
      </c>
      <c r="AB53" s="38" t="e">
        <f>IF(AND('Mapa final'!#REF!="Muy Baja",'Mapa final'!#REF!="Mayor"),CONCATENATE("R8C",'Mapa final'!#REF!),"")</f>
        <v>#REF!</v>
      </c>
      <c r="AC53" s="39" t="e">
        <f>IF(AND('Mapa final'!#REF!="Muy Baja",'Mapa final'!#REF!="Mayor"),CONCATENATE("R8C",'Mapa final'!#REF!),"")</f>
        <v>#REF!</v>
      </c>
      <c r="AD53" s="44" t="e">
        <f>IF(AND('Mapa final'!#REF!="Muy Baja",'Mapa final'!#REF!="Mayor"),CONCATENATE("R8C",'Mapa final'!#REF!),"")</f>
        <v>#REF!</v>
      </c>
      <c r="AE53" s="44" t="e">
        <f>IF(AND('Mapa final'!#REF!="Muy Baja",'Mapa final'!#REF!="Mayor"),CONCATENATE("R8C",'Mapa final'!#REF!),"")</f>
        <v>#REF!</v>
      </c>
      <c r="AF53" s="44" t="e">
        <f>IF(AND('Mapa final'!#REF!="Muy Baja",'Mapa final'!#REF!="Mayor"),CONCATENATE("R8C",'Mapa final'!#REF!),"")</f>
        <v>#REF!</v>
      </c>
      <c r="AG53" s="40" t="e">
        <f>IF(AND('Mapa final'!#REF!="Muy Baja",'Mapa final'!#REF!="Mayor"),CONCATENATE("R8C",'Mapa final'!#REF!),"")</f>
        <v>#REF!</v>
      </c>
      <c r="AH53" s="41" t="e">
        <f>IF(AND('Mapa final'!#REF!="Muy Baja",'Mapa final'!#REF!="Catastrófico"),CONCATENATE("R8C",'Mapa final'!#REF!),"")</f>
        <v>#REF!</v>
      </c>
      <c r="AI53" s="42" t="e">
        <f>IF(AND('Mapa final'!#REF!="Muy Baja",'Mapa final'!#REF!="Catastrófico"),CONCATENATE("R8C",'Mapa final'!#REF!),"")</f>
        <v>#REF!</v>
      </c>
      <c r="AJ53" s="42" t="e">
        <f>IF(AND('Mapa final'!#REF!="Muy Baja",'Mapa final'!#REF!="Catastrófico"),CONCATENATE("R8C",'Mapa final'!#REF!),"")</f>
        <v>#REF!</v>
      </c>
      <c r="AK53" s="42" t="e">
        <f>IF(AND('Mapa final'!#REF!="Muy Baja",'Mapa final'!#REF!="Catastrófico"),CONCATENATE("R8C",'Mapa final'!#REF!),"")</f>
        <v>#REF!</v>
      </c>
      <c r="AL53" s="42" t="e">
        <f>IF(AND('Mapa final'!#REF!="Muy Baja",'Mapa final'!#REF!="Catastrófico"),CONCATENATE("R8C",'Mapa final'!#REF!),"")</f>
        <v>#REF!</v>
      </c>
      <c r="AM53" s="43" t="e">
        <f>IF(AND('Mapa final'!#REF!="Muy Baja",'Mapa final'!#REF!="Catastrófico"),CONCATENATE("R8C",'Mapa final'!#REF!),"")</f>
        <v>#REF!</v>
      </c>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291"/>
      <c r="C54" s="291"/>
      <c r="D54" s="292"/>
      <c r="E54" s="332"/>
      <c r="F54" s="333"/>
      <c r="G54" s="333"/>
      <c r="H54" s="333"/>
      <c r="I54" s="334"/>
      <c r="J54" s="63" t="e">
        <f>IF(AND('Mapa final'!#REF!="Muy Baja",'Mapa final'!#REF!="Leve"),CONCATENATE("R9C",'Mapa final'!#REF!),"")</f>
        <v>#REF!</v>
      </c>
      <c r="K54" s="64" t="e">
        <f>IF(AND('Mapa final'!#REF!="Muy Baja",'Mapa final'!#REF!="Leve"),CONCATENATE("R9C",'Mapa final'!#REF!),"")</f>
        <v>#REF!</v>
      </c>
      <c r="L54" s="64" t="e">
        <f>IF(AND('Mapa final'!#REF!="Muy Baja",'Mapa final'!#REF!="Leve"),CONCATENATE("R9C",'Mapa final'!#REF!),"")</f>
        <v>#REF!</v>
      </c>
      <c r="M54" s="64" t="e">
        <f>IF(AND('Mapa final'!#REF!="Muy Baja",'Mapa final'!#REF!="Leve"),CONCATENATE("R9C",'Mapa final'!#REF!),"")</f>
        <v>#REF!</v>
      </c>
      <c r="N54" s="64" t="e">
        <f>IF(AND('Mapa final'!#REF!="Muy Baja",'Mapa final'!#REF!="Leve"),CONCATENATE("R9C",'Mapa final'!#REF!),"")</f>
        <v>#REF!</v>
      </c>
      <c r="O54" s="65" t="e">
        <f>IF(AND('Mapa final'!#REF!="Muy Baja",'Mapa final'!#REF!="Leve"),CONCATENATE("R9C",'Mapa final'!#REF!),"")</f>
        <v>#REF!</v>
      </c>
      <c r="P54" s="63" t="e">
        <f>IF(AND('Mapa final'!#REF!="Muy Baja",'Mapa final'!#REF!="Menor"),CONCATENATE("R9C",'Mapa final'!#REF!),"")</f>
        <v>#REF!</v>
      </c>
      <c r="Q54" s="64" t="e">
        <f>IF(AND('Mapa final'!#REF!="Muy Baja",'Mapa final'!#REF!="Menor"),CONCATENATE("R9C",'Mapa final'!#REF!),"")</f>
        <v>#REF!</v>
      </c>
      <c r="R54" s="64" t="e">
        <f>IF(AND('Mapa final'!#REF!="Muy Baja",'Mapa final'!#REF!="Menor"),CONCATENATE("R9C",'Mapa final'!#REF!),"")</f>
        <v>#REF!</v>
      </c>
      <c r="S54" s="64" t="e">
        <f>IF(AND('Mapa final'!#REF!="Muy Baja",'Mapa final'!#REF!="Menor"),CONCATENATE("R9C",'Mapa final'!#REF!),"")</f>
        <v>#REF!</v>
      </c>
      <c r="T54" s="64" t="e">
        <f>IF(AND('Mapa final'!#REF!="Muy Baja",'Mapa final'!#REF!="Menor"),CONCATENATE("R9C",'Mapa final'!#REF!),"")</f>
        <v>#REF!</v>
      </c>
      <c r="U54" s="65" t="e">
        <f>IF(AND('Mapa final'!#REF!="Muy Baja",'Mapa final'!#REF!="Menor"),CONCATENATE("R9C",'Mapa final'!#REF!),"")</f>
        <v>#REF!</v>
      </c>
      <c r="V54" s="54" t="e">
        <f>IF(AND('Mapa final'!#REF!="Muy Baja",'Mapa final'!#REF!="Moderado"),CONCATENATE("R9C",'Mapa final'!#REF!),"")</f>
        <v>#REF!</v>
      </c>
      <c r="W54" s="55" t="e">
        <f>IF(AND('Mapa final'!#REF!="Muy Baja",'Mapa final'!#REF!="Moderado"),CONCATENATE("R9C",'Mapa final'!#REF!),"")</f>
        <v>#REF!</v>
      </c>
      <c r="X54" s="55" t="e">
        <f>IF(AND('Mapa final'!#REF!="Muy Baja",'Mapa final'!#REF!="Moderado"),CONCATENATE("R9C",'Mapa final'!#REF!),"")</f>
        <v>#REF!</v>
      </c>
      <c r="Y54" s="55" t="e">
        <f>IF(AND('Mapa final'!#REF!="Muy Baja",'Mapa final'!#REF!="Moderado"),CONCATENATE("R9C",'Mapa final'!#REF!),"")</f>
        <v>#REF!</v>
      </c>
      <c r="Z54" s="55" t="e">
        <f>IF(AND('Mapa final'!#REF!="Muy Baja",'Mapa final'!#REF!="Moderado"),CONCATENATE("R9C",'Mapa final'!#REF!),"")</f>
        <v>#REF!</v>
      </c>
      <c r="AA54" s="56" t="e">
        <f>IF(AND('Mapa final'!#REF!="Muy Baja",'Mapa final'!#REF!="Moderado"),CONCATENATE("R9C",'Mapa final'!#REF!),"")</f>
        <v>#REF!</v>
      </c>
      <c r="AB54" s="38" t="e">
        <f>IF(AND('Mapa final'!#REF!="Muy Baja",'Mapa final'!#REF!="Mayor"),CONCATENATE("R9C",'Mapa final'!#REF!),"")</f>
        <v>#REF!</v>
      </c>
      <c r="AC54" s="39" t="e">
        <f>IF(AND('Mapa final'!#REF!="Muy Baja",'Mapa final'!#REF!="Mayor"),CONCATENATE("R9C",'Mapa final'!#REF!),"")</f>
        <v>#REF!</v>
      </c>
      <c r="AD54" s="44" t="e">
        <f>IF(AND('Mapa final'!#REF!="Muy Baja",'Mapa final'!#REF!="Mayor"),CONCATENATE("R9C",'Mapa final'!#REF!),"")</f>
        <v>#REF!</v>
      </c>
      <c r="AE54" s="44" t="e">
        <f>IF(AND('Mapa final'!#REF!="Muy Baja",'Mapa final'!#REF!="Mayor"),CONCATENATE("R9C",'Mapa final'!#REF!),"")</f>
        <v>#REF!</v>
      </c>
      <c r="AF54" s="44" t="e">
        <f>IF(AND('Mapa final'!#REF!="Muy Baja",'Mapa final'!#REF!="Mayor"),CONCATENATE("R9C",'Mapa final'!#REF!),"")</f>
        <v>#REF!</v>
      </c>
      <c r="AG54" s="40" t="e">
        <f>IF(AND('Mapa final'!#REF!="Muy Baja",'Mapa final'!#REF!="Mayor"),CONCATENATE("R9C",'Mapa final'!#REF!),"")</f>
        <v>#REF!</v>
      </c>
      <c r="AH54" s="41" t="e">
        <f>IF(AND('Mapa final'!#REF!="Muy Baja",'Mapa final'!#REF!="Catastrófico"),CONCATENATE("R9C",'Mapa final'!#REF!),"")</f>
        <v>#REF!</v>
      </c>
      <c r="AI54" s="42" t="e">
        <f>IF(AND('Mapa final'!#REF!="Muy Baja",'Mapa final'!#REF!="Catastrófico"),CONCATENATE("R9C",'Mapa final'!#REF!),"")</f>
        <v>#REF!</v>
      </c>
      <c r="AJ54" s="42" t="e">
        <f>IF(AND('Mapa final'!#REF!="Muy Baja",'Mapa final'!#REF!="Catastrófico"),CONCATENATE("R9C",'Mapa final'!#REF!),"")</f>
        <v>#REF!</v>
      </c>
      <c r="AK54" s="42" t="e">
        <f>IF(AND('Mapa final'!#REF!="Muy Baja",'Mapa final'!#REF!="Catastrófico"),CONCATENATE("R9C",'Mapa final'!#REF!),"")</f>
        <v>#REF!</v>
      </c>
      <c r="AL54" s="42" t="e">
        <f>IF(AND('Mapa final'!#REF!="Muy Baja",'Mapa final'!#REF!="Catastrófico"),CONCATENATE("R9C",'Mapa final'!#REF!),"")</f>
        <v>#REF!</v>
      </c>
      <c r="AM54" s="43" t="e">
        <f>IF(AND('Mapa final'!#REF!="Muy Baja",'Mapa final'!#REF!="Catastrófico"),CONCATENATE("R9C",'Mapa final'!#REF!),"")</f>
        <v>#REF!</v>
      </c>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ht="15.75" customHeight="1" thickBot="1" x14ac:dyDescent="0.3">
      <c r="A55" s="70"/>
      <c r="B55" s="291"/>
      <c r="C55" s="291"/>
      <c r="D55" s="292"/>
      <c r="E55" s="335"/>
      <c r="F55" s="336"/>
      <c r="G55" s="336"/>
      <c r="H55" s="336"/>
      <c r="I55" s="337"/>
      <c r="J55" s="66" t="e">
        <f>IF(AND('Mapa final'!#REF!="Muy Baja",'Mapa final'!#REF!="Leve"),CONCATENATE("R10C",'Mapa final'!#REF!),"")</f>
        <v>#REF!</v>
      </c>
      <c r="K55" s="67" t="e">
        <f>IF(AND('Mapa final'!#REF!="Muy Baja",'Mapa final'!#REF!="Leve"),CONCATENATE("R10C",'Mapa final'!#REF!),"")</f>
        <v>#REF!</v>
      </c>
      <c r="L55" s="67" t="e">
        <f>IF(AND('Mapa final'!#REF!="Muy Baja",'Mapa final'!#REF!="Leve"),CONCATENATE("R10C",'Mapa final'!#REF!),"")</f>
        <v>#REF!</v>
      </c>
      <c r="M55" s="67" t="e">
        <f>IF(AND('Mapa final'!#REF!="Muy Baja",'Mapa final'!#REF!="Leve"),CONCATENATE("R10C",'Mapa final'!#REF!),"")</f>
        <v>#REF!</v>
      </c>
      <c r="N55" s="67" t="e">
        <f>IF(AND('Mapa final'!#REF!="Muy Baja",'Mapa final'!#REF!="Leve"),CONCATENATE("R10C",'Mapa final'!#REF!),"")</f>
        <v>#REF!</v>
      </c>
      <c r="O55" s="68" t="e">
        <f>IF(AND('Mapa final'!#REF!="Muy Baja",'Mapa final'!#REF!="Leve"),CONCATENATE("R10C",'Mapa final'!#REF!),"")</f>
        <v>#REF!</v>
      </c>
      <c r="P55" s="66" t="e">
        <f>IF(AND('Mapa final'!#REF!="Muy Baja",'Mapa final'!#REF!="Menor"),CONCATENATE("R10C",'Mapa final'!#REF!),"")</f>
        <v>#REF!</v>
      </c>
      <c r="Q55" s="67" t="e">
        <f>IF(AND('Mapa final'!#REF!="Muy Baja",'Mapa final'!#REF!="Menor"),CONCATENATE("R10C",'Mapa final'!#REF!),"")</f>
        <v>#REF!</v>
      </c>
      <c r="R55" s="67" t="e">
        <f>IF(AND('Mapa final'!#REF!="Muy Baja",'Mapa final'!#REF!="Menor"),CONCATENATE("R10C",'Mapa final'!#REF!),"")</f>
        <v>#REF!</v>
      </c>
      <c r="S55" s="67" t="e">
        <f>IF(AND('Mapa final'!#REF!="Muy Baja",'Mapa final'!#REF!="Menor"),CONCATENATE("R10C",'Mapa final'!#REF!),"")</f>
        <v>#REF!</v>
      </c>
      <c r="T55" s="67" t="e">
        <f>IF(AND('Mapa final'!#REF!="Muy Baja",'Mapa final'!#REF!="Menor"),CONCATENATE("R10C",'Mapa final'!#REF!),"")</f>
        <v>#REF!</v>
      </c>
      <c r="U55" s="68" t="e">
        <f>IF(AND('Mapa final'!#REF!="Muy Baja",'Mapa final'!#REF!="Menor"),CONCATENATE("R10C",'Mapa final'!#REF!),"")</f>
        <v>#REF!</v>
      </c>
      <c r="V55" s="57" t="e">
        <f>IF(AND('Mapa final'!#REF!="Muy Baja",'Mapa final'!#REF!="Moderado"),CONCATENATE("R10C",'Mapa final'!#REF!),"")</f>
        <v>#REF!</v>
      </c>
      <c r="W55" s="58" t="e">
        <f>IF(AND('Mapa final'!#REF!="Muy Baja",'Mapa final'!#REF!="Moderado"),CONCATENATE("R10C",'Mapa final'!#REF!),"")</f>
        <v>#REF!</v>
      </c>
      <c r="X55" s="58" t="e">
        <f>IF(AND('Mapa final'!#REF!="Muy Baja",'Mapa final'!#REF!="Moderado"),CONCATENATE("R10C",'Mapa final'!#REF!),"")</f>
        <v>#REF!</v>
      </c>
      <c r="Y55" s="58" t="e">
        <f>IF(AND('Mapa final'!#REF!="Muy Baja",'Mapa final'!#REF!="Moderado"),CONCATENATE("R10C",'Mapa final'!#REF!),"")</f>
        <v>#REF!</v>
      </c>
      <c r="Z55" s="58" t="e">
        <f>IF(AND('Mapa final'!#REF!="Muy Baja",'Mapa final'!#REF!="Moderado"),CONCATENATE("R10C",'Mapa final'!#REF!),"")</f>
        <v>#REF!</v>
      </c>
      <c r="AA55" s="59" t="e">
        <f>IF(AND('Mapa final'!#REF!="Muy Baja",'Mapa final'!#REF!="Moderado"),CONCATENATE("R10C",'Mapa final'!#REF!),"")</f>
        <v>#REF!</v>
      </c>
      <c r="AB55" s="45" t="e">
        <f>IF(AND('Mapa final'!#REF!="Muy Baja",'Mapa final'!#REF!="Mayor"),CONCATENATE("R10C",'Mapa final'!#REF!),"")</f>
        <v>#REF!</v>
      </c>
      <c r="AC55" s="46" t="e">
        <f>IF(AND('Mapa final'!#REF!="Muy Baja",'Mapa final'!#REF!="Mayor"),CONCATENATE("R10C",'Mapa final'!#REF!),"")</f>
        <v>#REF!</v>
      </c>
      <c r="AD55" s="46" t="e">
        <f>IF(AND('Mapa final'!#REF!="Muy Baja",'Mapa final'!#REF!="Mayor"),CONCATENATE("R10C",'Mapa final'!#REF!),"")</f>
        <v>#REF!</v>
      </c>
      <c r="AE55" s="46" t="e">
        <f>IF(AND('Mapa final'!#REF!="Muy Baja",'Mapa final'!#REF!="Mayor"),CONCATENATE("R10C",'Mapa final'!#REF!),"")</f>
        <v>#REF!</v>
      </c>
      <c r="AF55" s="46" t="e">
        <f>IF(AND('Mapa final'!#REF!="Muy Baja",'Mapa final'!#REF!="Mayor"),CONCATENATE("R10C",'Mapa final'!#REF!),"")</f>
        <v>#REF!</v>
      </c>
      <c r="AG55" s="47" t="e">
        <f>IF(AND('Mapa final'!#REF!="Muy Baja",'Mapa final'!#REF!="Mayor"),CONCATENATE("R10C",'Mapa final'!#REF!),"")</f>
        <v>#REF!</v>
      </c>
      <c r="AH55" s="48" t="e">
        <f>IF(AND('Mapa final'!#REF!="Muy Baja",'Mapa final'!#REF!="Catastrófico"),CONCATENATE("R10C",'Mapa final'!#REF!),"")</f>
        <v>#REF!</v>
      </c>
      <c r="AI55" s="49" t="e">
        <f>IF(AND('Mapa final'!#REF!="Muy Baja",'Mapa final'!#REF!="Catastrófico"),CONCATENATE("R10C",'Mapa final'!#REF!),"")</f>
        <v>#REF!</v>
      </c>
      <c r="AJ55" s="49" t="e">
        <f>IF(AND('Mapa final'!#REF!="Muy Baja",'Mapa final'!#REF!="Catastrófico"),CONCATENATE("R10C",'Mapa final'!#REF!),"")</f>
        <v>#REF!</v>
      </c>
      <c r="AK55" s="49" t="e">
        <f>IF(AND('Mapa final'!#REF!="Muy Baja",'Mapa final'!#REF!="Catastrófico"),CONCATENATE("R10C",'Mapa final'!#REF!),"")</f>
        <v>#REF!</v>
      </c>
      <c r="AL55" s="49" t="e">
        <f>IF(AND('Mapa final'!#REF!="Muy Baja",'Mapa final'!#REF!="Catastrófico"),CONCATENATE("R10C",'Mapa final'!#REF!),"")</f>
        <v>#REF!</v>
      </c>
      <c r="AM55" s="50" t="e">
        <f>IF(AND('Mapa final'!#REF!="Muy Baja",'Mapa final'!#REF!="Catastrófico"),CONCATENATE("R10C",'Mapa final'!#REF!),"")</f>
        <v>#REF!</v>
      </c>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329" t="s">
        <v>108</v>
      </c>
      <c r="K56" s="330"/>
      <c r="L56" s="330"/>
      <c r="M56" s="330"/>
      <c r="N56" s="330"/>
      <c r="O56" s="331"/>
      <c r="P56" s="329" t="s">
        <v>107</v>
      </c>
      <c r="Q56" s="330"/>
      <c r="R56" s="330"/>
      <c r="S56" s="330"/>
      <c r="T56" s="330"/>
      <c r="U56" s="331"/>
      <c r="V56" s="329" t="s">
        <v>106</v>
      </c>
      <c r="W56" s="330"/>
      <c r="X56" s="330"/>
      <c r="Y56" s="330"/>
      <c r="Z56" s="330"/>
      <c r="AA56" s="331"/>
      <c r="AB56" s="329" t="s">
        <v>105</v>
      </c>
      <c r="AC56" s="338"/>
      <c r="AD56" s="330"/>
      <c r="AE56" s="330"/>
      <c r="AF56" s="330"/>
      <c r="AG56" s="331"/>
      <c r="AH56" s="329" t="s">
        <v>104</v>
      </c>
      <c r="AI56" s="330"/>
      <c r="AJ56" s="330"/>
      <c r="AK56" s="330"/>
      <c r="AL56" s="330"/>
      <c r="AM56" s="331"/>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332"/>
      <c r="K57" s="333"/>
      <c r="L57" s="333"/>
      <c r="M57" s="333"/>
      <c r="N57" s="333"/>
      <c r="O57" s="334"/>
      <c r="P57" s="332"/>
      <c r="Q57" s="333"/>
      <c r="R57" s="333"/>
      <c r="S57" s="333"/>
      <c r="T57" s="333"/>
      <c r="U57" s="334"/>
      <c r="V57" s="332"/>
      <c r="W57" s="333"/>
      <c r="X57" s="333"/>
      <c r="Y57" s="333"/>
      <c r="Z57" s="333"/>
      <c r="AA57" s="334"/>
      <c r="AB57" s="332"/>
      <c r="AC57" s="333"/>
      <c r="AD57" s="333"/>
      <c r="AE57" s="333"/>
      <c r="AF57" s="333"/>
      <c r="AG57" s="334"/>
      <c r="AH57" s="332"/>
      <c r="AI57" s="333"/>
      <c r="AJ57" s="333"/>
      <c r="AK57" s="333"/>
      <c r="AL57" s="333"/>
      <c r="AM57" s="334"/>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332"/>
      <c r="K58" s="333"/>
      <c r="L58" s="333"/>
      <c r="M58" s="333"/>
      <c r="N58" s="333"/>
      <c r="O58" s="334"/>
      <c r="P58" s="332"/>
      <c r="Q58" s="333"/>
      <c r="R58" s="333"/>
      <c r="S58" s="333"/>
      <c r="T58" s="333"/>
      <c r="U58" s="334"/>
      <c r="V58" s="332"/>
      <c r="W58" s="333"/>
      <c r="X58" s="333"/>
      <c r="Y58" s="333"/>
      <c r="Z58" s="333"/>
      <c r="AA58" s="334"/>
      <c r="AB58" s="332"/>
      <c r="AC58" s="333"/>
      <c r="AD58" s="333"/>
      <c r="AE58" s="333"/>
      <c r="AF58" s="333"/>
      <c r="AG58" s="334"/>
      <c r="AH58" s="332"/>
      <c r="AI58" s="333"/>
      <c r="AJ58" s="333"/>
      <c r="AK58" s="333"/>
      <c r="AL58" s="333"/>
      <c r="AM58" s="334"/>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332"/>
      <c r="K59" s="333"/>
      <c r="L59" s="333"/>
      <c r="M59" s="333"/>
      <c r="N59" s="333"/>
      <c r="O59" s="334"/>
      <c r="P59" s="332"/>
      <c r="Q59" s="333"/>
      <c r="R59" s="333"/>
      <c r="S59" s="333"/>
      <c r="T59" s="333"/>
      <c r="U59" s="334"/>
      <c r="V59" s="332"/>
      <c r="W59" s="333"/>
      <c r="X59" s="333"/>
      <c r="Y59" s="333"/>
      <c r="Z59" s="333"/>
      <c r="AA59" s="334"/>
      <c r="AB59" s="332"/>
      <c r="AC59" s="333"/>
      <c r="AD59" s="333"/>
      <c r="AE59" s="333"/>
      <c r="AF59" s="333"/>
      <c r="AG59" s="334"/>
      <c r="AH59" s="332"/>
      <c r="AI59" s="333"/>
      <c r="AJ59" s="333"/>
      <c r="AK59" s="333"/>
      <c r="AL59" s="333"/>
      <c r="AM59" s="334"/>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332"/>
      <c r="K60" s="333"/>
      <c r="L60" s="333"/>
      <c r="M60" s="333"/>
      <c r="N60" s="333"/>
      <c r="O60" s="334"/>
      <c r="P60" s="332"/>
      <c r="Q60" s="333"/>
      <c r="R60" s="333"/>
      <c r="S60" s="333"/>
      <c r="T60" s="333"/>
      <c r="U60" s="334"/>
      <c r="V60" s="332"/>
      <c r="W60" s="333"/>
      <c r="X60" s="333"/>
      <c r="Y60" s="333"/>
      <c r="Z60" s="333"/>
      <c r="AA60" s="334"/>
      <c r="AB60" s="332"/>
      <c r="AC60" s="333"/>
      <c r="AD60" s="333"/>
      <c r="AE60" s="333"/>
      <c r="AF60" s="333"/>
      <c r="AG60" s="334"/>
      <c r="AH60" s="332"/>
      <c r="AI60" s="333"/>
      <c r="AJ60" s="333"/>
      <c r="AK60" s="333"/>
      <c r="AL60" s="333"/>
      <c r="AM60" s="334"/>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ht="15.75" thickBot="1" x14ac:dyDescent="0.3">
      <c r="A61" s="70"/>
      <c r="B61" s="70"/>
      <c r="C61" s="70"/>
      <c r="D61" s="70"/>
      <c r="E61" s="70"/>
      <c r="F61" s="70"/>
      <c r="G61" s="70"/>
      <c r="H61" s="70"/>
      <c r="I61" s="70"/>
      <c r="J61" s="335"/>
      <c r="K61" s="336"/>
      <c r="L61" s="336"/>
      <c r="M61" s="336"/>
      <c r="N61" s="336"/>
      <c r="O61" s="337"/>
      <c r="P61" s="335"/>
      <c r="Q61" s="336"/>
      <c r="R61" s="336"/>
      <c r="S61" s="336"/>
      <c r="T61" s="336"/>
      <c r="U61" s="337"/>
      <c r="V61" s="335"/>
      <c r="W61" s="336"/>
      <c r="X61" s="336"/>
      <c r="Y61" s="336"/>
      <c r="Z61" s="336"/>
      <c r="AA61" s="337"/>
      <c r="AB61" s="335"/>
      <c r="AC61" s="336"/>
      <c r="AD61" s="336"/>
      <c r="AE61" s="336"/>
      <c r="AF61" s="336"/>
      <c r="AG61" s="337"/>
      <c r="AH61" s="335"/>
      <c r="AI61" s="336"/>
      <c r="AJ61" s="336"/>
      <c r="AK61" s="336"/>
      <c r="AL61" s="336"/>
      <c r="AM61" s="337"/>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row>
    <row r="63" spans="1:80" ht="15" customHeight="1" x14ac:dyDescent="0.25">
      <c r="A63" s="70"/>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0"/>
      <c r="AV63" s="70"/>
      <c r="AW63" s="70"/>
      <c r="AX63" s="70"/>
      <c r="AY63" s="70"/>
      <c r="AZ63" s="70"/>
      <c r="BA63" s="70"/>
      <c r="BB63" s="70"/>
      <c r="BC63" s="70"/>
      <c r="BD63" s="70"/>
      <c r="BE63" s="70"/>
      <c r="BF63" s="70"/>
      <c r="BG63" s="70"/>
      <c r="BH63" s="70"/>
    </row>
    <row r="64" spans="1:80" ht="15" customHeight="1" x14ac:dyDescent="0.25">
      <c r="A64" s="70"/>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0"/>
      <c r="AV64" s="70"/>
      <c r="AW64" s="70"/>
      <c r="AX64" s="70"/>
      <c r="AY64" s="70"/>
      <c r="AZ64" s="70"/>
      <c r="BA64" s="70"/>
      <c r="BB64" s="70"/>
      <c r="BC64" s="70"/>
      <c r="BD64" s="70"/>
      <c r="BE64" s="70"/>
      <c r="BF64" s="70"/>
      <c r="BG64" s="70"/>
      <c r="BH64" s="70"/>
    </row>
    <row r="65" spans="1:6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row>
    <row r="66" spans="1:6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row>
    <row r="67" spans="1:6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row>
    <row r="68" spans="1:6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row>
    <row r="69" spans="1:6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row>
    <row r="70" spans="1:6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row>
    <row r="71" spans="1:6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row>
    <row r="72" spans="1:6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row>
    <row r="73" spans="1:6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row>
    <row r="74" spans="1:6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row>
    <row r="75" spans="1:6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row>
    <row r="76" spans="1:6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row>
    <row r="77" spans="1:6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row>
    <row r="78" spans="1:6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row>
    <row r="79" spans="1:6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row>
    <row r="80" spans="1:6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row>
    <row r="81" spans="1:60"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row>
    <row r="82" spans="1:60"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row>
    <row r="83" spans="1:60"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row>
    <row r="84" spans="1:60"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row>
    <row r="85" spans="1:60"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row>
    <row r="86" spans="1:60"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row>
    <row r="87" spans="1:60"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row>
    <row r="88" spans="1:60"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row>
    <row r="89" spans="1:60"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row>
    <row r="90" spans="1:60"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row>
    <row r="91" spans="1:60"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row>
    <row r="92" spans="1:60"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row>
    <row r="93" spans="1:60"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row>
    <row r="94" spans="1:60"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row>
    <row r="95" spans="1:60"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row>
    <row r="96" spans="1:60"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row>
    <row r="97" spans="1:60"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row>
    <row r="98" spans="1:60"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row>
    <row r="99" spans="1:60"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row>
    <row r="100" spans="1:60"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row>
    <row r="101" spans="1:60"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row>
    <row r="102" spans="1:60"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row>
    <row r="103" spans="1:60"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row>
    <row r="104" spans="1:60"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row>
    <row r="105" spans="1:60"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row>
    <row r="106" spans="1:60"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row>
    <row r="107" spans="1:60"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row>
    <row r="108" spans="1:60"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row>
    <row r="109" spans="1:60"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row>
    <row r="110" spans="1:60"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row>
    <row r="111" spans="1:60"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row>
    <row r="112" spans="1:60"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row>
    <row r="113" spans="1:60"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row>
    <row r="114" spans="1:60"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row>
    <row r="115" spans="1:60"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row>
    <row r="116" spans="1:60"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row>
    <row r="117" spans="1:60"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row>
    <row r="118" spans="1:60"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row>
    <row r="119" spans="1:60"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row>
    <row r="120" spans="1:60"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row>
    <row r="121" spans="1:60"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row>
    <row r="122" spans="1:60" x14ac:dyDescent="0.25">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row>
    <row r="123" spans="1:60" x14ac:dyDescent="0.25">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row>
    <row r="124" spans="1:60" x14ac:dyDescent="0.2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row>
    <row r="125" spans="1:60" x14ac:dyDescent="0.2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row>
    <row r="126" spans="1:60" x14ac:dyDescent="0.25">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row>
    <row r="127" spans="1:60" x14ac:dyDescent="0.25">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row>
    <row r="128" spans="1:60" x14ac:dyDescent="0.25">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row>
    <row r="129" spans="1:60" x14ac:dyDescent="0.25">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row>
    <row r="130" spans="1:60" x14ac:dyDescent="0.25">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row>
    <row r="131" spans="1:60" x14ac:dyDescent="0.25">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row>
    <row r="132" spans="1:60" x14ac:dyDescent="0.25">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row>
    <row r="133" spans="1:60" x14ac:dyDescent="0.25">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row>
    <row r="134" spans="1:60" x14ac:dyDescent="0.25">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row>
    <row r="135" spans="1:60" x14ac:dyDescent="0.25">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row>
    <row r="136" spans="1:60" x14ac:dyDescent="0.25">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row>
    <row r="137" spans="1:60" x14ac:dyDescent="0.25">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row>
    <row r="138" spans="1:60" x14ac:dyDescent="0.25">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row>
    <row r="139" spans="1:60" x14ac:dyDescent="0.25">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row>
    <row r="140" spans="1:60" x14ac:dyDescent="0.25">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row>
    <row r="141" spans="1:60" x14ac:dyDescent="0.25">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row>
    <row r="142" spans="1:60" x14ac:dyDescent="0.25">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row>
    <row r="143" spans="1:60" x14ac:dyDescent="0.25">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row>
    <row r="144" spans="1:60" x14ac:dyDescent="0.25">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c r="BG144" s="70"/>
      <c r="BH144" s="70"/>
    </row>
    <row r="145" spans="1:60" x14ac:dyDescent="0.25">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row>
    <row r="146" spans="1:60" x14ac:dyDescent="0.25">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c r="BG146" s="70"/>
      <c r="BH146" s="70"/>
    </row>
    <row r="147" spans="1:60" x14ac:dyDescent="0.25">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row>
    <row r="148" spans="1:60" x14ac:dyDescent="0.25">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row>
    <row r="149" spans="1:60" x14ac:dyDescent="0.25">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c r="BG149" s="70"/>
      <c r="BH149" s="70"/>
    </row>
    <row r="150" spans="1:60" x14ac:dyDescent="0.25">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row>
    <row r="151" spans="1:60" x14ac:dyDescent="0.25">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row>
    <row r="152" spans="1:60" x14ac:dyDescent="0.25">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70"/>
      <c r="BH152" s="70"/>
    </row>
    <row r="153" spans="1:60" x14ac:dyDescent="0.25">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row>
    <row r="154" spans="1:60" x14ac:dyDescent="0.25">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row>
    <row r="155" spans="1:60" x14ac:dyDescent="0.25">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c r="BG155" s="70"/>
      <c r="BH155" s="70"/>
    </row>
    <row r="156" spans="1:60" x14ac:dyDescent="0.25">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70"/>
      <c r="BH156" s="70"/>
    </row>
    <row r="157" spans="1:60" x14ac:dyDescent="0.25">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row>
    <row r="158" spans="1:60" x14ac:dyDescent="0.25">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c r="BF158" s="70"/>
      <c r="BG158" s="70"/>
      <c r="BH158" s="70"/>
    </row>
    <row r="159" spans="1:60" x14ac:dyDescent="0.25">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c r="BG159" s="70"/>
      <c r="BH159" s="70"/>
    </row>
    <row r="160" spans="1:60" x14ac:dyDescent="0.25">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row>
    <row r="161" spans="1:60" x14ac:dyDescent="0.25">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row>
    <row r="162" spans="1:60" x14ac:dyDescent="0.25">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row>
    <row r="163" spans="1:60" x14ac:dyDescent="0.25">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row>
    <row r="164" spans="1:60" x14ac:dyDescent="0.25">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row>
    <row r="165" spans="1:60" x14ac:dyDescent="0.25">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row>
    <row r="166" spans="1:60" x14ac:dyDescent="0.25">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c r="BG166" s="70"/>
      <c r="BH166" s="70"/>
    </row>
    <row r="167" spans="1:60" x14ac:dyDescent="0.25">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c r="BF167" s="70"/>
      <c r="BG167" s="70"/>
      <c r="BH167" s="70"/>
    </row>
    <row r="168" spans="1:60" x14ac:dyDescent="0.25">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c r="BG168" s="70"/>
      <c r="BH168" s="70"/>
    </row>
    <row r="169" spans="1:60" x14ac:dyDescent="0.25">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row>
    <row r="170" spans="1:60" x14ac:dyDescent="0.25">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c r="BG170" s="70"/>
      <c r="BH170" s="70"/>
    </row>
    <row r="171" spans="1:60" x14ac:dyDescent="0.25">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c r="BG171" s="70"/>
      <c r="BH171" s="70"/>
    </row>
    <row r="172" spans="1:60" x14ac:dyDescent="0.25">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c r="BG172" s="70"/>
      <c r="BH172" s="70"/>
    </row>
    <row r="173" spans="1:60" x14ac:dyDescent="0.25">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c r="BG173" s="70"/>
      <c r="BH173" s="70"/>
    </row>
    <row r="174" spans="1:60" x14ac:dyDescent="0.25">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c r="BG174" s="70"/>
      <c r="BH174" s="70"/>
    </row>
    <row r="175" spans="1:60" x14ac:dyDescent="0.25">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c r="BG175" s="70"/>
      <c r="BH175" s="70"/>
    </row>
    <row r="176" spans="1:60" x14ac:dyDescent="0.25">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c r="BG176" s="70"/>
      <c r="BH176" s="70"/>
    </row>
    <row r="177" spans="1:60" x14ac:dyDescent="0.25">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c r="BG177" s="70"/>
      <c r="BH177" s="70"/>
    </row>
    <row r="178" spans="1:60" x14ac:dyDescent="0.25">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0"/>
      <c r="BH178" s="70"/>
    </row>
    <row r="179" spans="1:60" x14ac:dyDescent="0.25">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row>
    <row r="180" spans="1:60" x14ac:dyDescent="0.25">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row>
    <row r="181" spans="1:60" x14ac:dyDescent="0.25">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c r="BG181" s="70"/>
      <c r="BH181" s="70"/>
    </row>
    <row r="182" spans="1:60" x14ac:dyDescent="0.25">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c r="BG182" s="70"/>
      <c r="BH182" s="70"/>
    </row>
    <row r="183" spans="1:60" x14ac:dyDescent="0.25">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c r="BG183" s="70"/>
      <c r="BH183" s="70"/>
    </row>
    <row r="184" spans="1:60" x14ac:dyDescent="0.25">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c r="BD184" s="70"/>
      <c r="BE184" s="70"/>
      <c r="BF184" s="70"/>
      <c r="BG184" s="70"/>
      <c r="BH184" s="70"/>
    </row>
    <row r="185" spans="1:60" x14ac:dyDescent="0.25">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c r="BD185" s="70"/>
      <c r="BE185" s="70"/>
      <c r="BF185" s="70"/>
      <c r="BG185" s="70"/>
      <c r="BH185" s="70"/>
    </row>
    <row r="186" spans="1:60" x14ac:dyDescent="0.25">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0"/>
      <c r="BD186" s="70"/>
      <c r="BE186" s="70"/>
      <c r="BF186" s="70"/>
      <c r="BG186" s="70"/>
      <c r="BH186" s="70"/>
    </row>
    <row r="187" spans="1:60" x14ac:dyDescent="0.25">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c r="BD187" s="70"/>
      <c r="BE187" s="70"/>
      <c r="BF187" s="70"/>
      <c r="BG187" s="70"/>
      <c r="BH187" s="70"/>
    </row>
    <row r="188" spans="1:60" x14ac:dyDescent="0.25">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c r="BD188" s="70"/>
      <c r="BE188" s="70"/>
      <c r="BF188" s="70"/>
      <c r="BG188" s="70"/>
      <c r="BH188" s="70"/>
    </row>
    <row r="189" spans="1:60" x14ac:dyDescent="0.25">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BD189" s="70"/>
      <c r="BE189" s="70"/>
      <c r="BF189" s="70"/>
      <c r="BG189" s="70"/>
      <c r="BH189" s="70"/>
    </row>
    <row r="190" spans="1:60" x14ac:dyDescent="0.25">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c r="BG190" s="70"/>
      <c r="BH190" s="70"/>
    </row>
    <row r="191" spans="1:60" x14ac:dyDescent="0.25">
      <c r="A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c r="BG191" s="70"/>
      <c r="BH191" s="70"/>
    </row>
    <row r="192" spans="1:60" x14ac:dyDescent="0.25">
      <c r="A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c r="BG192" s="70"/>
      <c r="BH192" s="70"/>
    </row>
    <row r="193" spans="1:60" x14ac:dyDescent="0.25">
      <c r="A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c r="BG193" s="70"/>
      <c r="BH193" s="70"/>
    </row>
    <row r="194" spans="1:60" x14ac:dyDescent="0.25">
      <c r="A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c r="BG194" s="70"/>
      <c r="BH194" s="70"/>
    </row>
    <row r="195" spans="1:60" x14ac:dyDescent="0.25">
      <c r="A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c r="BG195" s="70"/>
      <c r="BH195" s="70"/>
    </row>
    <row r="196" spans="1:60" x14ac:dyDescent="0.25">
      <c r="A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c r="BF196" s="70"/>
      <c r="BG196" s="70"/>
      <c r="BH196" s="70"/>
    </row>
    <row r="197" spans="1:60" x14ac:dyDescent="0.25">
      <c r="A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c r="BG197" s="70"/>
      <c r="BH197" s="70"/>
    </row>
    <row r="198" spans="1:60" x14ac:dyDescent="0.25">
      <c r="A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c r="BG198" s="70"/>
      <c r="BH198" s="70"/>
    </row>
    <row r="199" spans="1:60" x14ac:dyDescent="0.25">
      <c r="A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70"/>
      <c r="BE199" s="70"/>
      <c r="BF199" s="70"/>
      <c r="BG199" s="70"/>
      <c r="BH199" s="70"/>
    </row>
    <row r="200" spans="1:60" x14ac:dyDescent="0.25">
      <c r="A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0"/>
      <c r="BD200" s="70"/>
      <c r="BE200" s="70"/>
      <c r="BF200" s="70"/>
      <c r="BG200" s="70"/>
      <c r="BH200" s="70"/>
    </row>
    <row r="201" spans="1:60" x14ac:dyDescent="0.25">
      <c r="A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0"/>
      <c r="BD201" s="70"/>
      <c r="BE201" s="70"/>
      <c r="BF201" s="70"/>
      <c r="BG201" s="70"/>
      <c r="BH201" s="70"/>
    </row>
    <row r="202" spans="1:60" x14ac:dyDescent="0.25">
      <c r="A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c r="AP202" s="70"/>
      <c r="AQ202" s="70"/>
      <c r="AR202" s="70"/>
      <c r="AS202" s="70"/>
      <c r="AT202" s="70"/>
      <c r="AU202" s="70"/>
      <c r="AV202" s="70"/>
      <c r="AW202" s="70"/>
      <c r="AX202" s="70"/>
      <c r="AY202" s="70"/>
      <c r="AZ202" s="70"/>
      <c r="BA202" s="70"/>
      <c r="BB202" s="70"/>
      <c r="BC202" s="70"/>
      <c r="BD202" s="70"/>
      <c r="BE202" s="70"/>
      <c r="BF202" s="70"/>
      <c r="BG202" s="70"/>
      <c r="BH202" s="70"/>
    </row>
    <row r="203" spans="1:60" x14ac:dyDescent="0.25">
      <c r="A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BD203" s="70"/>
      <c r="BE203" s="70"/>
      <c r="BF203" s="70"/>
      <c r="BG203" s="70"/>
      <c r="BH203" s="70"/>
    </row>
    <row r="204" spans="1:60" x14ac:dyDescent="0.25">
      <c r="A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0"/>
      <c r="BG204" s="70"/>
      <c r="BH204" s="70"/>
    </row>
    <row r="205" spans="1:60" x14ac:dyDescent="0.25">
      <c r="A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c r="BA205" s="70"/>
      <c r="BB205" s="70"/>
      <c r="BC205" s="70"/>
      <c r="BD205" s="70"/>
      <c r="BE205" s="70"/>
      <c r="BF205" s="70"/>
      <c r="BG205" s="70"/>
      <c r="BH205" s="70"/>
    </row>
    <row r="206" spans="1:60" x14ac:dyDescent="0.25">
      <c r="A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row>
    <row r="207" spans="1:60" x14ac:dyDescent="0.25">
      <c r="A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c r="BF207" s="70"/>
      <c r="BG207" s="70"/>
      <c r="BH207" s="70"/>
    </row>
    <row r="208" spans="1:60" x14ac:dyDescent="0.25">
      <c r="A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BD208" s="70"/>
      <c r="BE208" s="70"/>
      <c r="BF208" s="70"/>
      <c r="BG208" s="70"/>
      <c r="BH208" s="70"/>
    </row>
    <row r="209" spans="1:60" x14ac:dyDescent="0.25">
      <c r="A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c r="BG209" s="70"/>
      <c r="BH209" s="70"/>
    </row>
    <row r="210" spans="1:60" x14ac:dyDescent="0.25">
      <c r="A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70"/>
      <c r="BH210" s="70"/>
    </row>
    <row r="211" spans="1:60" x14ac:dyDescent="0.25">
      <c r="A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row>
    <row r="212" spans="1:60" x14ac:dyDescent="0.25">
      <c r="A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c r="BG212" s="70"/>
      <c r="BH212" s="70"/>
    </row>
    <row r="213" spans="1:60" x14ac:dyDescent="0.25">
      <c r="A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c r="BG213" s="70"/>
      <c r="BH213" s="70"/>
    </row>
    <row r="214" spans="1:60" x14ac:dyDescent="0.25">
      <c r="A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0"/>
      <c r="BH214" s="70"/>
    </row>
    <row r="215" spans="1:60" x14ac:dyDescent="0.25">
      <c r="A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BD215" s="70"/>
      <c r="BE215" s="70"/>
      <c r="BF215" s="70"/>
      <c r="BG215" s="70"/>
      <c r="BH215" s="70"/>
    </row>
    <row r="216" spans="1:60" x14ac:dyDescent="0.25">
      <c r="A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c r="BF216" s="70"/>
      <c r="BG216" s="70"/>
      <c r="BH216" s="70"/>
    </row>
    <row r="217" spans="1:60" x14ac:dyDescent="0.25">
      <c r="A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c r="BG217" s="70"/>
      <c r="BH217" s="70"/>
    </row>
    <row r="218" spans="1:60" x14ac:dyDescent="0.25">
      <c r="A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c r="BG218" s="70"/>
      <c r="BH218" s="70"/>
    </row>
    <row r="219" spans="1:60" x14ac:dyDescent="0.25">
      <c r="A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BD219" s="70"/>
      <c r="BE219" s="70"/>
      <c r="BF219" s="70"/>
      <c r="BG219" s="70"/>
      <c r="BH219" s="70"/>
    </row>
    <row r="220" spans="1:60" x14ac:dyDescent="0.25">
      <c r="A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c r="BG220" s="70"/>
      <c r="BH220" s="70"/>
    </row>
    <row r="221" spans="1:60" x14ac:dyDescent="0.25">
      <c r="A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c r="BA221" s="70"/>
      <c r="BB221" s="70"/>
      <c r="BC221" s="70"/>
      <c r="BD221" s="70"/>
      <c r="BE221" s="70"/>
      <c r="BF221" s="70"/>
      <c r="BG221" s="70"/>
      <c r="BH221" s="70"/>
    </row>
    <row r="222" spans="1:60" x14ac:dyDescent="0.25">
      <c r="A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BD222" s="70"/>
      <c r="BE222" s="70"/>
      <c r="BF222" s="70"/>
      <c r="BG222" s="70"/>
      <c r="BH222" s="70"/>
    </row>
    <row r="223" spans="1:60" x14ac:dyDescent="0.25">
      <c r="A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c r="BH223" s="70"/>
    </row>
    <row r="224" spans="1:60" x14ac:dyDescent="0.25">
      <c r="A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c r="BG224" s="70"/>
      <c r="BH224" s="70"/>
    </row>
    <row r="225" spans="1:60" x14ac:dyDescent="0.25">
      <c r="A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0"/>
      <c r="BD225" s="70"/>
      <c r="BE225" s="70"/>
      <c r="BF225" s="70"/>
      <c r="BG225" s="70"/>
      <c r="BH225" s="70"/>
    </row>
    <row r="226" spans="1:60" x14ac:dyDescent="0.25">
      <c r="A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row>
    <row r="227" spans="1:60" x14ac:dyDescent="0.25">
      <c r="A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c r="BG227" s="70"/>
      <c r="BH227" s="70"/>
    </row>
    <row r="228" spans="1:60" x14ac:dyDescent="0.25">
      <c r="A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0"/>
      <c r="BD228" s="70"/>
      <c r="BE228" s="70"/>
      <c r="BF228" s="70"/>
      <c r="BG228" s="70"/>
      <c r="BH228" s="70"/>
    </row>
    <row r="229" spans="1:60" x14ac:dyDescent="0.25">
      <c r="A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row>
    <row r="230" spans="1:60" x14ac:dyDescent="0.25">
      <c r="A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c r="BG230" s="70"/>
      <c r="BH230" s="70"/>
    </row>
    <row r="231" spans="1:60" x14ac:dyDescent="0.25">
      <c r="A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c r="BG231" s="70"/>
      <c r="BH231" s="70"/>
    </row>
    <row r="232" spans="1:60" x14ac:dyDescent="0.25">
      <c r="A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0"/>
      <c r="BD232" s="70"/>
      <c r="BE232" s="70"/>
      <c r="BF232" s="70"/>
      <c r="BG232" s="70"/>
      <c r="BH232" s="70"/>
    </row>
    <row r="233" spans="1:60" x14ac:dyDescent="0.25">
      <c r="A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c r="AP233" s="70"/>
      <c r="AQ233" s="70"/>
      <c r="AR233" s="70"/>
      <c r="AS233" s="70"/>
      <c r="AT233" s="70"/>
      <c r="AU233" s="70"/>
      <c r="AV233" s="70"/>
      <c r="AW233" s="70"/>
      <c r="AX233" s="70"/>
      <c r="AY233" s="70"/>
      <c r="AZ233" s="70"/>
      <c r="BA233" s="70"/>
      <c r="BB233" s="70"/>
      <c r="BC233" s="70"/>
      <c r="BD233" s="70"/>
      <c r="BE233" s="70"/>
      <c r="BF233" s="70"/>
      <c r="BG233" s="70"/>
      <c r="BH233" s="70"/>
    </row>
    <row r="234" spans="1:60" x14ac:dyDescent="0.25">
      <c r="A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c r="BD234" s="70"/>
      <c r="BE234" s="70"/>
      <c r="BF234" s="70"/>
      <c r="BG234" s="70"/>
      <c r="BH234" s="70"/>
    </row>
    <row r="235" spans="1:60" x14ac:dyDescent="0.25">
      <c r="A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c r="BG235" s="70"/>
      <c r="BH235" s="70"/>
    </row>
    <row r="236" spans="1:60" x14ac:dyDescent="0.25">
      <c r="A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c r="BA236" s="70"/>
      <c r="BB236" s="70"/>
      <c r="BC236" s="70"/>
      <c r="BD236" s="70"/>
      <c r="BE236" s="70"/>
      <c r="BF236" s="70"/>
      <c r="BG236" s="70"/>
      <c r="BH236" s="70"/>
    </row>
    <row r="237" spans="1:60" x14ac:dyDescent="0.25">
      <c r="A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c r="BF237" s="70"/>
      <c r="BG237" s="70"/>
      <c r="BH237" s="70"/>
    </row>
    <row r="238" spans="1:60" x14ac:dyDescent="0.25">
      <c r="A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70"/>
      <c r="BB238" s="70"/>
      <c r="BC238" s="70"/>
      <c r="BD238" s="70"/>
      <c r="BE238" s="70"/>
      <c r="BF238" s="70"/>
      <c r="BG238" s="70"/>
      <c r="BH238" s="70"/>
    </row>
    <row r="239" spans="1:60" x14ac:dyDescent="0.25">
      <c r="A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c r="AP239" s="70"/>
      <c r="AQ239" s="70"/>
      <c r="AR239" s="70"/>
      <c r="AS239" s="70"/>
      <c r="AT239" s="70"/>
      <c r="AU239" s="70"/>
      <c r="AV239" s="70"/>
      <c r="AW239" s="70"/>
      <c r="AX239" s="70"/>
      <c r="AY239" s="70"/>
      <c r="AZ239" s="70"/>
      <c r="BA239" s="70"/>
      <c r="BB239" s="70"/>
      <c r="BC239" s="70"/>
      <c r="BD239" s="70"/>
      <c r="BE239" s="70"/>
      <c r="BF239" s="70"/>
      <c r="BG239" s="70"/>
      <c r="BH239" s="70"/>
    </row>
    <row r="240" spans="1:60" x14ac:dyDescent="0.25">
      <c r="A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c r="BF240" s="70"/>
      <c r="BG240" s="70"/>
      <c r="BH240" s="70"/>
    </row>
    <row r="241" spans="1:60" x14ac:dyDescent="0.25">
      <c r="A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c r="BF241" s="70"/>
      <c r="BG241" s="70"/>
      <c r="BH241" s="70"/>
    </row>
    <row r="242" spans="1:60" x14ac:dyDescent="0.25">
      <c r="A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c r="AP242" s="70"/>
      <c r="AQ242" s="70"/>
      <c r="AR242" s="70"/>
      <c r="AS242" s="70"/>
      <c r="AT242" s="70"/>
      <c r="AU242" s="70"/>
      <c r="AV242" s="70"/>
      <c r="AW242" s="70"/>
      <c r="AX242" s="70"/>
      <c r="AY242" s="70"/>
      <c r="AZ242" s="70"/>
      <c r="BA242" s="70"/>
      <c r="BB242" s="70"/>
      <c r="BC242" s="70"/>
      <c r="BD242" s="70"/>
      <c r="BE242" s="70"/>
      <c r="BF242" s="70"/>
      <c r="BG242" s="70"/>
      <c r="BH242" s="70"/>
    </row>
    <row r="243" spans="1:60" x14ac:dyDescent="0.25">
      <c r="A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c r="AP243" s="70"/>
      <c r="AQ243" s="70"/>
      <c r="AR243" s="70"/>
      <c r="AS243" s="70"/>
      <c r="AT243" s="70"/>
      <c r="AU243" s="70"/>
      <c r="AV243" s="70"/>
      <c r="AW243" s="70"/>
      <c r="AX243" s="70"/>
      <c r="AY243" s="70"/>
      <c r="AZ243" s="70"/>
      <c r="BA243" s="70"/>
      <c r="BB243" s="70"/>
      <c r="BC243" s="70"/>
      <c r="BD243" s="70"/>
      <c r="BE243" s="70"/>
      <c r="BF243" s="70"/>
      <c r="BG243" s="70"/>
      <c r="BH243" s="70"/>
    </row>
    <row r="244" spans="1:60" x14ac:dyDescent="0.25">
      <c r="A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c r="BD244" s="70"/>
      <c r="BE244" s="70"/>
      <c r="BF244" s="70"/>
      <c r="BG244" s="70"/>
      <c r="BH244" s="70"/>
    </row>
    <row r="245" spans="1:60" x14ac:dyDescent="0.25">
      <c r="A245" s="70"/>
    </row>
    <row r="246" spans="1:60" x14ac:dyDescent="0.25">
      <c r="A246" s="70"/>
    </row>
    <row r="247" spans="1:60" x14ac:dyDescent="0.25">
      <c r="A247" s="70"/>
    </row>
    <row r="248" spans="1:60" x14ac:dyDescent="0.25">
      <c r="A248" s="70"/>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K55"/>
  <sheetViews>
    <sheetView zoomScale="90" zoomScaleNormal="90" workbookViewId="0">
      <selection activeCell="C8" sqref="C8"/>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70"/>
      <c r="B1" s="379" t="s">
        <v>51</v>
      </c>
      <c r="C1" s="379"/>
      <c r="D1" s="379"/>
      <c r="E1" s="70"/>
      <c r="F1" s="70"/>
      <c r="G1" s="70"/>
      <c r="H1" s="70"/>
      <c r="I1" s="70"/>
      <c r="J1" s="70"/>
      <c r="K1" s="70"/>
      <c r="L1" s="70"/>
      <c r="M1" s="70"/>
      <c r="N1" s="70"/>
      <c r="O1" s="70"/>
      <c r="P1" s="70"/>
      <c r="Q1" s="70"/>
      <c r="R1" s="70"/>
      <c r="S1" s="70"/>
      <c r="T1" s="70"/>
      <c r="U1" s="70"/>
      <c r="V1" s="70"/>
      <c r="W1" s="70"/>
      <c r="X1" s="70"/>
      <c r="Y1" s="70"/>
      <c r="Z1" s="70"/>
      <c r="AA1" s="70"/>
      <c r="AB1" s="70"/>
      <c r="AC1" s="70"/>
      <c r="AD1" s="70"/>
      <c r="AE1" s="70"/>
    </row>
    <row r="2" spans="1:37" x14ac:dyDescent="0.2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row>
    <row r="3" spans="1:37" ht="25.5" x14ac:dyDescent="0.25">
      <c r="A3" s="70"/>
      <c r="B3" s="3"/>
      <c r="C3" s="4" t="s">
        <v>48</v>
      </c>
      <c r="D3" s="4" t="s">
        <v>3</v>
      </c>
      <c r="E3" s="70"/>
      <c r="F3" s="70"/>
      <c r="G3" s="70"/>
      <c r="H3" s="70"/>
      <c r="I3" s="70"/>
      <c r="J3" s="70"/>
      <c r="K3" s="70"/>
      <c r="L3" s="70"/>
      <c r="M3" s="70"/>
      <c r="N3" s="70"/>
      <c r="O3" s="70"/>
      <c r="P3" s="70"/>
      <c r="Q3" s="70"/>
      <c r="R3" s="70"/>
      <c r="S3" s="70"/>
      <c r="T3" s="70"/>
      <c r="U3" s="70"/>
      <c r="V3" s="70"/>
      <c r="W3" s="70"/>
      <c r="X3" s="70"/>
      <c r="Y3" s="70"/>
      <c r="Z3" s="70"/>
      <c r="AA3" s="70"/>
      <c r="AB3" s="70"/>
      <c r="AC3" s="70"/>
      <c r="AD3" s="70"/>
      <c r="AE3" s="70"/>
    </row>
    <row r="4" spans="1:37" ht="51" x14ac:dyDescent="0.25">
      <c r="A4" s="70"/>
      <c r="B4" s="5" t="s">
        <v>47</v>
      </c>
      <c r="C4" s="6" t="s">
        <v>98</v>
      </c>
      <c r="D4" s="7">
        <v>0.2</v>
      </c>
      <c r="E4" s="70"/>
      <c r="F4" s="70"/>
      <c r="G4" s="70"/>
      <c r="H4" s="70"/>
      <c r="I4" s="70"/>
      <c r="J4" s="70"/>
      <c r="K4" s="70"/>
      <c r="L4" s="70"/>
      <c r="M4" s="70"/>
      <c r="N4" s="70"/>
      <c r="O4" s="70"/>
      <c r="P4" s="70"/>
      <c r="Q4" s="70"/>
      <c r="R4" s="70"/>
      <c r="S4" s="70"/>
      <c r="T4" s="70"/>
      <c r="U4" s="70"/>
      <c r="V4" s="70"/>
      <c r="W4" s="70"/>
      <c r="X4" s="70"/>
      <c r="Y4" s="70"/>
      <c r="Z4" s="70"/>
      <c r="AA4" s="70"/>
      <c r="AB4" s="70"/>
      <c r="AC4" s="70"/>
      <c r="AD4" s="70"/>
      <c r="AE4" s="70"/>
    </row>
    <row r="5" spans="1:37" ht="51" x14ac:dyDescent="0.25">
      <c r="A5" s="70"/>
      <c r="B5" s="8" t="s">
        <v>49</v>
      </c>
      <c r="C5" s="9" t="s">
        <v>99</v>
      </c>
      <c r="D5" s="10">
        <v>0.4</v>
      </c>
      <c r="E5" s="70"/>
      <c r="F5" s="70"/>
      <c r="G5" s="70"/>
      <c r="H5" s="70"/>
      <c r="I5" s="70"/>
      <c r="J5" s="70"/>
      <c r="K5" s="70"/>
      <c r="L5" s="70"/>
      <c r="M5" s="70"/>
      <c r="N5" s="70"/>
      <c r="O5" s="70"/>
      <c r="P5" s="70"/>
      <c r="Q5" s="70"/>
      <c r="R5" s="70"/>
      <c r="S5" s="70"/>
      <c r="T5" s="70"/>
      <c r="U5" s="70"/>
      <c r="V5" s="70"/>
      <c r="W5" s="70"/>
      <c r="X5" s="70"/>
      <c r="Y5" s="70"/>
      <c r="Z5" s="70"/>
      <c r="AA5" s="70"/>
      <c r="AB5" s="70"/>
      <c r="AC5" s="70"/>
      <c r="AD5" s="70"/>
      <c r="AE5" s="70"/>
    </row>
    <row r="6" spans="1:37" ht="51" x14ac:dyDescent="0.25">
      <c r="A6" s="70"/>
      <c r="B6" s="11" t="s">
        <v>103</v>
      </c>
      <c r="C6" s="9" t="s">
        <v>100</v>
      </c>
      <c r="D6" s="10">
        <v>0.6</v>
      </c>
      <c r="E6" s="70"/>
      <c r="F6" s="70"/>
      <c r="G6" s="70"/>
      <c r="H6" s="70"/>
      <c r="I6" s="70"/>
      <c r="J6" s="70"/>
      <c r="K6" s="70"/>
      <c r="L6" s="70"/>
      <c r="M6" s="70"/>
      <c r="N6" s="70"/>
      <c r="O6" s="70"/>
      <c r="P6" s="70"/>
      <c r="Q6" s="70"/>
      <c r="R6" s="70"/>
      <c r="S6" s="70"/>
      <c r="T6" s="70"/>
      <c r="U6" s="70"/>
      <c r="V6" s="70"/>
      <c r="W6" s="70"/>
      <c r="X6" s="70"/>
      <c r="Y6" s="70"/>
      <c r="Z6" s="70"/>
      <c r="AA6" s="70"/>
      <c r="AB6" s="70"/>
      <c r="AC6" s="70"/>
      <c r="AD6" s="70"/>
      <c r="AE6" s="70"/>
    </row>
    <row r="7" spans="1:37" ht="76.5" x14ac:dyDescent="0.25">
      <c r="A7" s="70"/>
      <c r="B7" s="12" t="s">
        <v>5</v>
      </c>
      <c r="C7" s="9" t="s">
        <v>101</v>
      </c>
      <c r="D7" s="10">
        <v>0.8</v>
      </c>
      <c r="E7" s="70"/>
      <c r="F7" s="70"/>
      <c r="G7" s="70"/>
      <c r="H7" s="70"/>
      <c r="I7" s="70"/>
      <c r="J7" s="70"/>
      <c r="K7" s="70"/>
      <c r="L7" s="70"/>
      <c r="M7" s="70"/>
      <c r="N7" s="70"/>
      <c r="O7" s="70"/>
      <c r="P7" s="70"/>
      <c r="Q7" s="70"/>
      <c r="R7" s="70"/>
      <c r="S7" s="70"/>
      <c r="T7" s="70"/>
      <c r="U7" s="70"/>
      <c r="V7" s="70"/>
      <c r="W7" s="70"/>
      <c r="X7" s="70"/>
      <c r="Y7" s="70"/>
      <c r="Z7" s="70"/>
      <c r="AA7" s="70"/>
      <c r="AB7" s="70"/>
      <c r="AC7" s="70"/>
      <c r="AD7" s="70"/>
      <c r="AE7" s="70"/>
    </row>
    <row r="8" spans="1:37" ht="51" x14ac:dyDescent="0.25">
      <c r="A8" s="70"/>
      <c r="B8" s="13" t="s">
        <v>50</v>
      </c>
      <c r="C8" s="9" t="s">
        <v>102</v>
      </c>
      <c r="D8" s="10">
        <v>1</v>
      </c>
      <c r="E8" s="70"/>
      <c r="F8" s="70"/>
      <c r="G8" s="70"/>
      <c r="H8" s="70"/>
      <c r="I8" s="70"/>
      <c r="J8" s="70"/>
      <c r="K8" s="70"/>
      <c r="L8" s="70"/>
      <c r="M8" s="70"/>
      <c r="N8" s="70"/>
      <c r="O8" s="70"/>
      <c r="P8" s="70"/>
      <c r="Q8" s="70"/>
      <c r="R8" s="70"/>
      <c r="S8" s="70"/>
      <c r="T8" s="70"/>
      <c r="U8" s="70"/>
      <c r="V8" s="70"/>
      <c r="W8" s="70"/>
      <c r="X8" s="70"/>
      <c r="Y8" s="70"/>
      <c r="Z8" s="70"/>
      <c r="AA8" s="70"/>
      <c r="AB8" s="70"/>
      <c r="AC8" s="70"/>
      <c r="AD8" s="70"/>
      <c r="AE8" s="70"/>
    </row>
    <row r="9" spans="1:37" x14ac:dyDescent="0.25">
      <c r="A9" s="70"/>
      <c r="B9" s="92"/>
      <c r="C9" s="92"/>
      <c r="D9" s="92"/>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row>
    <row r="10" spans="1:37" ht="16.5" x14ac:dyDescent="0.25">
      <c r="A10" s="70"/>
      <c r="B10" s="93"/>
      <c r="C10" s="92"/>
      <c r="D10" s="92"/>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row>
    <row r="11" spans="1:37" x14ac:dyDescent="0.25">
      <c r="A11" s="70"/>
      <c r="B11" s="92"/>
      <c r="C11" s="92"/>
      <c r="D11" s="92"/>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row>
    <row r="12" spans="1:37" x14ac:dyDescent="0.25">
      <c r="A12" s="70"/>
      <c r="B12" s="92"/>
      <c r="C12" s="92"/>
      <c r="D12" s="92"/>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row>
    <row r="13" spans="1:37" x14ac:dyDescent="0.25">
      <c r="A13" s="70"/>
      <c r="B13" s="92"/>
      <c r="C13" s="92"/>
      <c r="D13" s="92"/>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row>
    <row r="14" spans="1:37" x14ac:dyDescent="0.25">
      <c r="A14" s="70"/>
      <c r="B14" s="92"/>
      <c r="C14" s="92"/>
      <c r="D14" s="92"/>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row>
    <row r="15" spans="1:37" x14ac:dyDescent="0.25">
      <c r="A15" s="70"/>
      <c r="B15" s="92"/>
      <c r="C15" s="92"/>
      <c r="D15" s="92"/>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row>
    <row r="16" spans="1:37" x14ac:dyDescent="0.25">
      <c r="A16" s="70"/>
      <c r="B16" s="92"/>
      <c r="C16" s="92"/>
      <c r="D16" s="92"/>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row>
    <row r="17" spans="1:37" x14ac:dyDescent="0.25">
      <c r="A17" s="70"/>
      <c r="B17" s="92"/>
      <c r="C17" s="92"/>
      <c r="D17" s="92"/>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row>
    <row r="18" spans="1:37" x14ac:dyDescent="0.25">
      <c r="A18" s="70"/>
      <c r="B18" s="92"/>
      <c r="C18" s="92"/>
      <c r="D18" s="92"/>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row>
    <row r="19" spans="1:37" x14ac:dyDescent="0.2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row>
    <row r="20" spans="1:37" x14ac:dyDescent="0.25">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row>
    <row r="21" spans="1:37" x14ac:dyDescent="0.25">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row>
    <row r="22" spans="1:37" x14ac:dyDescent="0.2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row>
    <row r="23" spans="1:37"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row>
    <row r="24" spans="1:37" x14ac:dyDescent="0.2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row>
    <row r="25" spans="1:37" x14ac:dyDescent="0.25">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row>
    <row r="26" spans="1:37" x14ac:dyDescent="0.2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row>
    <row r="27" spans="1:37" x14ac:dyDescent="0.2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row>
    <row r="28" spans="1:37" x14ac:dyDescent="0.2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row>
    <row r="29" spans="1:37" x14ac:dyDescent="0.2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row>
    <row r="30" spans="1:37" x14ac:dyDescent="0.2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row>
    <row r="31" spans="1:37" x14ac:dyDescent="0.2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row>
    <row r="32" spans="1:37" x14ac:dyDescent="0.2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row>
    <row r="33" spans="1:31" x14ac:dyDescent="0.25">
      <c r="A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row>
    <row r="34" spans="1:31" x14ac:dyDescent="0.25">
      <c r="A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row>
    <row r="35" spans="1:31" x14ac:dyDescent="0.25">
      <c r="A35" s="70"/>
    </row>
    <row r="36" spans="1:31" x14ac:dyDescent="0.25">
      <c r="A36" s="70"/>
    </row>
    <row r="37" spans="1:31" x14ac:dyDescent="0.25">
      <c r="A37" s="70"/>
    </row>
    <row r="38" spans="1:31" x14ac:dyDescent="0.25">
      <c r="A38" s="70"/>
    </row>
    <row r="39" spans="1:31" x14ac:dyDescent="0.25">
      <c r="A39" s="70"/>
    </row>
    <row r="40" spans="1:31" x14ac:dyDescent="0.25">
      <c r="A40" s="70"/>
    </row>
    <row r="41" spans="1:31" x14ac:dyDescent="0.25">
      <c r="A41" s="70"/>
    </row>
    <row r="42" spans="1:31" x14ac:dyDescent="0.25">
      <c r="A42" s="70"/>
    </row>
    <row r="43" spans="1:31" x14ac:dyDescent="0.25">
      <c r="A43" s="70"/>
    </row>
    <row r="44" spans="1:31" x14ac:dyDescent="0.25">
      <c r="A44" s="70"/>
    </row>
    <row r="45" spans="1:31" x14ac:dyDescent="0.25">
      <c r="A45" s="70"/>
    </row>
    <row r="46" spans="1:31" x14ac:dyDescent="0.25">
      <c r="A46" s="70"/>
    </row>
    <row r="47" spans="1:31" x14ac:dyDescent="0.25">
      <c r="A47" s="70"/>
    </row>
    <row r="48" spans="1:31" x14ac:dyDescent="0.25">
      <c r="A48" s="70"/>
    </row>
    <row r="49" spans="1:1" x14ac:dyDescent="0.25">
      <c r="A49" s="70"/>
    </row>
    <row r="50" spans="1:1" x14ac:dyDescent="0.25">
      <c r="A50" s="70"/>
    </row>
    <row r="51" spans="1:1" x14ac:dyDescent="0.25">
      <c r="A51" s="70"/>
    </row>
    <row r="52" spans="1:1" x14ac:dyDescent="0.25">
      <c r="A52" s="70"/>
    </row>
    <row r="53" spans="1:1" x14ac:dyDescent="0.25">
      <c r="A53" s="70"/>
    </row>
    <row r="54" spans="1:1" x14ac:dyDescent="0.25">
      <c r="A54" s="70"/>
    </row>
    <row r="55" spans="1:1" x14ac:dyDescent="0.25">
      <c r="A55" s="70"/>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U232"/>
  <sheetViews>
    <sheetView zoomScale="40" zoomScaleNormal="40" workbookViewId="0">
      <selection activeCell="D5" sqref="D5"/>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70"/>
      <c r="B1" s="380" t="s">
        <v>59</v>
      </c>
      <c r="C1" s="380"/>
      <c r="D1" s="380"/>
      <c r="E1" s="70"/>
      <c r="F1" s="70"/>
      <c r="G1" s="70"/>
      <c r="H1" s="70"/>
      <c r="I1" s="70"/>
      <c r="J1" s="70"/>
      <c r="K1" s="70"/>
      <c r="L1" s="70"/>
      <c r="M1" s="70"/>
      <c r="N1" s="70"/>
      <c r="O1" s="70"/>
      <c r="P1" s="70"/>
      <c r="Q1" s="70"/>
      <c r="R1" s="70"/>
      <c r="S1" s="70"/>
      <c r="T1" s="70"/>
      <c r="U1" s="70"/>
    </row>
    <row r="2" spans="1:21" x14ac:dyDescent="0.25">
      <c r="A2" s="70"/>
      <c r="B2" s="70"/>
      <c r="C2" s="70"/>
      <c r="D2" s="70"/>
      <c r="E2" s="70"/>
      <c r="F2" s="70"/>
      <c r="G2" s="70"/>
      <c r="H2" s="70"/>
      <c r="I2" s="70"/>
      <c r="J2" s="70"/>
      <c r="K2" s="70"/>
      <c r="L2" s="70"/>
      <c r="M2" s="70"/>
      <c r="N2" s="70"/>
      <c r="O2" s="70"/>
      <c r="P2" s="70"/>
      <c r="Q2" s="70"/>
      <c r="R2" s="70"/>
      <c r="S2" s="70"/>
      <c r="T2" s="70"/>
      <c r="U2" s="70"/>
    </row>
    <row r="3" spans="1:21" ht="30" x14ac:dyDescent="0.25">
      <c r="A3" s="70"/>
      <c r="B3" s="89"/>
      <c r="C3" s="22" t="s">
        <v>52</v>
      </c>
      <c r="D3" s="22" t="s">
        <v>53</v>
      </c>
      <c r="E3" s="70"/>
      <c r="F3" s="70"/>
      <c r="G3" s="70"/>
      <c r="H3" s="70"/>
      <c r="I3" s="70"/>
      <c r="J3" s="70"/>
      <c r="K3" s="70"/>
      <c r="L3" s="70"/>
      <c r="M3" s="70"/>
      <c r="N3" s="70"/>
      <c r="O3" s="70"/>
      <c r="P3" s="70"/>
      <c r="Q3" s="70"/>
      <c r="R3" s="70"/>
      <c r="S3" s="70"/>
      <c r="T3" s="70"/>
      <c r="U3" s="70"/>
    </row>
    <row r="4" spans="1:21" ht="33.75" x14ac:dyDescent="0.25">
      <c r="A4" s="88" t="s">
        <v>79</v>
      </c>
      <c r="B4" s="25" t="s">
        <v>97</v>
      </c>
      <c r="C4" s="30" t="s">
        <v>151</v>
      </c>
      <c r="D4" s="23" t="s">
        <v>93</v>
      </c>
      <c r="E4" s="70"/>
      <c r="F4" s="70"/>
      <c r="G4" s="70"/>
      <c r="H4" s="70"/>
      <c r="I4" s="70"/>
      <c r="J4" s="70"/>
      <c r="K4" s="70"/>
      <c r="L4" s="70"/>
      <c r="M4" s="70"/>
      <c r="N4" s="70"/>
      <c r="O4" s="70"/>
      <c r="P4" s="70"/>
      <c r="Q4" s="70"/>
      <c r="R4" s="70"/>
      <c r="S4" s="70"/>
      <c r="T4" s="70"/>
      <c r="U4" s="70"/>
    </row>
    <row r="5" spans="1:21" ht="67.5" x14ac:dyDescent="0.25">
      <c r="A5" s="88" t="s">
        <v>80</v>
      </c>
      <c r="B5" s="26" t="s">
        <v>55</v>
      </c>
      <c r="C5" s="31" t="s">
        <v>89</v>
      </c>
      <c r="D5" s="24" t="s">
        <v>94</v>
      </c>
      <c r="E5" s="70"/>
      <c r="F5" s="70"/>
      <c r="G5" s="70"/>
      <c r="H5" s="70"/>
      <c r="I5" s="70"/>
      <c r="J5" s="70"/>
      <c r="K5" s="70"/>
      <c r="L5" s="70"/>
      <c r="M5" s="70"/>
      <c r="N5" s="70"/>
      <c r="O5" s="70"/>
      <c r="P5" s="70"/>
      <c r="Q5" s="70"/>
      <c r="R5" s="70"/>
      <c r="S5" s="70"/>
      <c r="T5" s="70"/>
      <c r="U5" s="70"/>
    </row>
    <row r="6" spans="1:21" ht="67.5" x14ac:dyDescent="0.25">
      <c r="A6" s="88" t="s">
        <v>77</v>
      </c>
      <c r="B6" s="27" t="s">
        <v>56</v>
      </c>
      <c r="C6" s="31" t="s">
        <v>90</v>
      </c>
      <c r="D6" s="24" t="s">
        <v>96</v>
      </c>
      <c r="E6" s="70"/>
      <c r="F6" s="70"/>
      <c r="G6" s="70"/>
      <c r="H6" s="70"/>
      <c r="I6" s="70"/>
      <c r="J6" s="70"/>
      <c r="K6" s="70"/>
      <c r="L6" s="70"/>
      <c r="M6" s="70"/>
      <c r="N6" s="70"/>
      <c r="O6" s="70"/>
      <c r="P6" s="70"/>
      <c r="Q6" s="70"/>
      <c r="R6" s="70"/>
      <c r="S6" s="70"/>
      <c r="T6" s="70"/>
      <c r="U6" s="70"/>
    </row>
    <row r="7" spans="1:21" ht="101.25" x14ac:dyDescent="0.25">
      <c r="A7" s="88" t="s">
        <v>6</v>
      </c>
      <c r="B7" s="28" t="s">
        <v>57</v>
      </c>
      <c r="C7" s="31" t="s">
        <v>91</v>
      </c>
      <c r="D7" s="24" t="s">
        <v>95</v>
      </c>
      <c r="E7" s="70"/>
      <c r="F7" s="70"/>
      <c r="G7" s="70"/>
      <c r="H7" s="70"/>
      <c r="I7" s="70"/>
      <c r="J7" s="70"/>
      <c r="K7" s="70"/>
      <c r="L7" s="70"/>
      <c r="M7" s="70"/>
      <c r="N7" s="70"/>
      <c r="O7" s="70"/>
      <c r="P7" s="70"/>
      <c r="Q7" s="70"/>
      <c r="R7" s="70"/>
      <c r="S7" s="70"/>
      <c r="T7" s="70"/>
      <c r="U7" s="70"/>
    </row>
    <row r="8" spans="1:21" ht="67.5" x14ac:dyDescent="0.25">
      <c r="A8" s="88" t="s">
        <v>81</v>
      </c>
      <c r="B8" s="29" t="s">
        <v>58</v>
      </c>
      <c r="C8" s="31" t="s">
        <v>92</v>
      </c>
      <c r="D8" s="24" t="s">
        <v>114</v>
      </c>
      <c r="E8" s="70"/>
      <c r="F8" s="70"/>
      <c r="G8" s="70"/>
      <c r="H8" s="70"/>
      <c r="I8" s="70"/>
      <c r="J8" s="70"/>
      <c r="K8" s="70"/>
      <c r="L8" s="70"/>
      <c r="M8" s="70"/>
      <c r="N8" s="70"/>
      <c r="O8" s="70"/>
      <c r="P8" s="70"/>
      <c r="Q8" s="70"/>
      <c r="R8" s="70"/>
      <c r="S8" s="70"/>
      <c r="T8" s="70"/>
      <c r="U8" s="70"/>
    </row>
    <row r="9" spans="1:21" ht="20.25" x14ac:dyDescent="0.25">
      <c r="A9" s="88"/>
      <c r="B9" s="88"/>
      <c r="C9" s="90"/>
      <c r="D9" s="90"/>
      <c r="E9" s="70"/>
      <c r="F9" s="70"/>
      <c r="G9" s="70"/>
      <c r="H9" s="70"/>
      <c r="I9" s="70"/>
      <c r="J9" s="70"/>
      <c r="K9" s="70"/>
      <c r="L9" s="70"/>
      <c r="M9" s="70"/>
      <c r="N9" s="70"/>
      <c r="O9" s="70"/>
      <c r="P9" s="70"/>
      <c r="Q9" s="70"/>
      <c r="R9" s="70"/>
      <c r="S9" s="70"/>
      <c r="T9" s="70"/>
      <c r="U9" s="70"/>
    </row>
    <row r="10" spans="1:21" ht="16.5" x14ac:dyDescent="0.25">
      <c r="A10" s="88"/>
      <c r="B10" s="91"/>
      <c r="C10" s="91"/>
      <c r="D10" s="91"/>
      <c r="E10" s="70"/>
      <c r="F10" s="70"/>
      <c r="G10" s="70"/>
      <c r="H10" s="70"/>
      <c r="I10" s="70"/>
      <c r="J10" s="70"/>
      <c r="K10" s="70"/>
      <c r="L10" s="70"/>
      <c r="M10" s="70"/>
      <c r="N10" s="70"/>
      <c r="O10" s="70"/>
      <c r="P10" s="70"/>
      <c r="Q10" s="70"/>
      <c r="R10" s="70"/>
      <c r="S10" s="70"/>
      <c r="T10" s="70"/>
      <c r="U10" s="70"/>
    </row>
    <row r="11" spans="1:21" x14ac:dyDescent="0.25">
      <c r="A11" s="88"/>
      <c r="B11" s="88" t="s">
        <v>87</v>
      </c>
      <c r="C11" s="88" t="s">
        <v>139</v>
      </c>
      <c r="D11" s="88" t="s">
        <v>146</v>
      </c>
      <c r="E11" s="70"/>
      <c r="F11" s="70"/>
      <c r="G11" s="70"/>
      <c r="H11" s="70"/>
      <c r="I11" s="70"/>
      <c r="J11" s="70"/>
      <c r="K11" s="70"/>
      <c r="L11" s="70"/>
      <c r="M11" s="70"/>
      <c r="N11" s="70"/>
      <c r="O11" s="70"/>
      <c r="P11" s="70"/>
      <c r="Q11" s="70"/>
      <c r="R11" s="70"/>
      <c r="S11" s="70"/>
      <c r="T11" s="70"/>
      <c r="U11" s="70"/>
    </row>
    <row r="12" spans="1:21" x14ac:dyDescent="0.25">
      <c r="A12" s="88"/>
      <c r="B12" s="88" t="s">
        <v>85</v>
      </c>
      <c r="C12" s="88" t="s">
        <v>143</v>
      </c>
      <c r="D12" s="88" t="s">
        <v>147</v>
      </c>
      <c r="E12" s="70"/>
      <c r="F12" s="70"/>
      <c r="G12" s="70"/>
      <c r="H12" s="70"/>
      <c r="I12" s="70"/>
      <c r="J12" s="70"/>
      <c r="K12" s="70"/>
      <c r="L12" s="70"/>
      <c r="M12" s="70"/>
      <c r="N12" s="70"/>
      <c r="O12" s="70"/>
      <c r="P12" s="70"/>
      <c r="Q12" s="70"/>
      <c r="R12" s="70"/>
      <c r="S12" s="70"/>
      <c r="T12" s="70"/>
      <c r="U12" s="70"/>
    </row>
    <row r="13" spans="1:21" x14ac:dyDescent="0.25">
      <c r="A13" s="88"/>
      <c r="B13" s="88"/>
      <c r="C13" s="88" t="s">
        <v>142</v>
      </c>
      <c r="D13" s="88" t="s">
        <v>148</v>
      </c>
      <c r="E13" s="70"/>
      <c r="F13" s="70"/>
      <c r="G13" s="70"/>
      <c r="H13" s="70"/>
      <c r="I13" s="70"/>
      <c r="J13" s="70"/>
      <c r="K13" s="70"/>
      <c r="L13" s="70"/>
      <c r="M13" s="70"/>
      <c r="N13" s="70"/>
      <c r="O13" s="70"/>
      <c r="P13" s="70"/>
      <c r="Q13" s="70"/>
      <c r="R13" s="70"/>
      <c r="S13" s="70"/>
      <c r="T13" s="70"/>
      <c r="U13" s="70"/>
    </row>
    <row r="14" spans="1:21" x14ac:dyDescent="0.25">
      <c r="A14" s="88"/>
      <c r="B14" s="88"/>
      <c r="C14" s="88" t="s">
        <v>144</v>
      </c>
      <c r="D14" s="88" t="s">
        <v>149</v>
      </c>
      <c r="E14" s="70"/>
      <c r="F14" s="70"/>
      <c r="G14" s="70"/>
      <c r="H14" s="70"/>
      <c r="I14" s="70"/>
      <c r="J14" s="70"/>
      <c r="K14" s="70"/>
      <c r="L14" s="70"/>
      <c r="M14" s="70"/>
      <c r="N14" s="70"/>
      <c r="O14" s="70"/>
      <c r="P14" s="70"/>
      <c r="Q14" s="70"/>
      <c r="R14" s="70"/>
      <c r="S14" s="70"/>
      <c r="T14" s="70"/>
      <c r="U14" s="70"/>
    </row>
    <row r="15" spans="1:21" x14ac:dyDescent="0.25">
      <c r="A15" s="88"/>
      <c r="B15" s="88"/>
      <c r="C15" s="88" t="s">
        <v>145</v>
      </c>
      <c r="D15" s="88" t="s">
        <v>150</v>
      </c>
      <c r="E15" s="70"/>
      <c r="F15" s="70"/>
      <c r="G15" s="70"/>
      <c r="H15" s="70"/>
      <c r="I15" s="70"/>
      <c r="J15" s="70"/>
      <c r="K15" s="70"/>
      <c r="L15" s="70"/>
      <c r="M15" s="70"/>
      <c r="N15" s="70"/>
      <c r="O15" s="70"/>
      <c r="P15" s="70"/>
      <c r="Q15" s="70"/>
      <c r="R15" s="70"/>
      <c r="S15" s="70"/>
      <c r="T15" s="70"/>
      <c r="U15" s="70"/>
    </row>
    <row r="16" spans="1:21" x14ac:dyDescent="0.25">
      <c r="A16" s="88"/>
      <c r="B16" s="88"/>
      <c r="C16" s="88"/>
      <c r="D16" s="88"/>
      <c r="E16" s="70"/>
      <c r="F16" s="70"/>
      <c r="G16" s="70"/>
      <c r="H16" s="70"/>
      <c r="I16" s="70"/>
      <c r="J16" s="70"/>
      <c r="K16" s="70"/>
      <c r="L16" s="70"/>
      <c r="M16" s="70"/>
      <c r="N16" s="70"/>
      <c r="O16" s="70"/>
    </row>
    <row r="17" spans="1:15" x14ac:dyDescent="0.25">
      <c r="A17" s="88"/>
      <c r="B17" s="88"/>
      <c r="C17" s="88"/>
      <c r="D17" s="88"/>
      <c r="E17" s="70"/>
      <c r="F17" s="70"/>
      <c r="G17" s="70"/>
      <c r="H17" s="70"/>
      <c r="I17" s="70"/>
      <c r="J17" s="70"/>
      <c r="K17" s="70"/>
      <c r="L17" s="70"/>
      <c r="M17" s="70"/>
      <c r="N17" s="70"/>
      <c r="O17" s="70"/>
    </row>
    <row r="18" spans="1:15" x14ac:dyDescent="0.25">
      <c r="A18" s="88"/>
      <c r="B18" s="92"/>
      <c r="C18" s="92"/>
      <c r="D18" s="92"/>
      <c r="E18" s="70"/>
      <c r="F18" s="70"/>
      <c r="G18" s="70"/>
      <c r="H18" s="70"/>
      <c r="I18" s="70"/>
      <c r="J18" s="70"/>
      <c r="K18" s="70"/>
      <c r="L18" s="70"/>
      <c r="M18" s="70"/>
      <c r="N18" s="70"/>
      <c r="O18" s="70"/>
    </row>
    <row r="19" spans="1:15" x14ac:dyDescent="0.25">
      <c r="A19" s="88"/>
      <c r="B19" s="92"/>
      <c r="C19" s="92"/>
      <c r="D19" s="92"/>
      <c r="E19" s="70"/>
      <c r="F19" s="70"/>
      <c r="G19" s="70"/>
      <c r="H19" s="70"/>
      <c r="I19" s="70"/>
      <c r="J19" s="70"/>
      <c r="K19" s="70"/>
      <c r="L19" s="70"/>
      <c r="M19" s="70"/>
      <c r="N19" s="70"/>
      <c r="O19" s="70"/>
    </row>
    <row r="20" spans="1:15" x14ac:dyDescent="0.25">
      <c r="A20" s="88"/>
      <c r="B20" s="92"/>
      <c r="C20" s="92"/>
      <c r="D20" s="92"/>
      <c r="E20" s="70"/>
      <c r="F20" s="70"/>
      <c r="G20" s="70"/>
      <c r="H20" s="70"/>
      <c r="I20" s="70"/>
      <c r="J20" s="70"/>
      <c r="K20" s="70"/>
      <c r="L20" s="70"/>
      <c r="M20" s="70"/>
      <c r="N20" s="70"/>
      <c r="O20" s="70"/>
    </row>
    <row r="21" spans="1:15" x14ac:dyDescent="0.25">
      <c r="A21" s="88"/>
      <c r="B21" s="92"/>
      <c r="C21" s="92"/>
      <c r="D21" s="92"/>
      <c r="E21" s="70"/>
      <c r="F21" s="70"/>
      <c r="G21" s="70"/>
      <c r="H21" s="70"/>
      <c r="I21" s="70"/>
      <c r="J21" s="70"/>
      <c r="K21" s="70"/>
      <c r="L21" s="70"/>
      <c r="M21" s="70"/>
      <c r="N21" s="70"/>
      <c r="O21" s="70"/>
    </row>
    <row r="22" spans="1:15" ht="20.25" x14ac:dyDescent="0.25">
      <c r="A22" s="88"/>
      <c r="B22" s="88"/>
      <c r="C22" s="90"/>
      <c r="D22" s="90"/>
      <c r="E22" s="70"/>
      <c r="F22" s="70"/>
      <c r="G22" s="70"/>
      <c r="H22" s="70"/>
      <c r="I22" s="70"/>
      <c r="J22" s="70"/>
      <c r="K22" s="70"/>
      <c r="L22" s="70"/>
      <c r="M22" s="70"/>
      <c r="N22" s="70"/>
      <c r="O22" s="70"/>
    </row>
    <row r="23" spans="1:15" ht="20.25" x14ac:dyDescent="0.25">
      <c r="A23" s="88"/>
      <c r="B23" s="88"/>
      <c r="C23" s="90"/>
      <c r="D23" s="90"/>
      <c r="E23" s="70"/>
      <c r="F23" s="70"/>
      <c r="G23" s="70"/>
      <c r="H23" s="70"/>
      <c r="I23" s="70"/>
      <c r="J23" s="70"/>
      <c r="K23" s="70"/>
      <c r="L23" s="70"/>
      <c r="M23" s="70"/>
      <c r="N23" s="70"/>
      <c r="O23" s="70"/>
    </row>
    <row r="24" spans="1:15" ht="20.25" x14ac:dyDescent="0.25">
      <c r="A24" s="88"/>
      <c r="B24" s="88"/>
      <c r="C24" s="90"/>
      <c r="D24" s="90"/>
      <c r="E24" s="70"/>
      <c r="F24" s="70"/>
      <c r="G24" s="70"/>
      <c r="H24" s="70"/>
      <c r="I24" s="70"/>
      <c r="J24" s="70"/>
      <c r="K24" s="70"/>
      <c r="L24" s="70"/>
      <c r="M24" s="70"/>
      <c r="N24" s="70"/>
      <c r="O24" s="70"/>
    </row>
    <row r="25" spans="1:15" ht="20.25" x14ac:dyDescent="0.25">
      <c r="A25" s="88"/>
      <c r="B25" s="88"/>
      <c r="C25" s="90"/>
      <c r="D25" s="90"/>
      <c r="E25" s="70"/>
      <c r="F25" s="70"/>
      <c r="G25" s="70"/>
      <c r="H25" s="70"/>
      <c r="I25" s="70"/>
      <c r="J25" s="70"/>
      <c r="K25" s="70"/>
      <c r="L25" s="70"/>
      <c r="M25" s="70"/>
      <c r="N25" s="70"/>
      <c r="O25" s="70"/>
    </row>
    <row r="26" spans="1:15" ht="20.25" x14ac:dyDescent="0.25">
      <c r="A26" s="88"/>
      <c r="B26" s="88"/>
      <c r="C26" s="90"/>
      <c r="D26" s="90"/>
      <c r="E26" s="70"/>
      <c r="F26" s="70"/>
      <c r="G26" s="70"/>
      <c r="H26" s="70"/>
      <c r="I26" s="70"/>
      <c r="J26" s="70"/>
      <c r="K26" s="70"/>
      <c r="L26" s="70"/>
      <c r="M26" s="70"/>
      <c r="N26" s="70"/>
      <c r="O26" s="70"/>
    </row>
    <row r="27" spans="1:15" ht="20.25" x14ac:dyDescent="0.25">
      <c r="A27" s="88"/>
      <c r="B27" s="88"/>
      <c r="C27" s="90"/>
      <c r="D27" s="90"/>
      <c r="E27" s="70"/>
      <c r="F27" s="70"/>
      <c r="G27" s="70"/>
      <c r="H27" s="70"/>
      <c r="I27" s="70"/>
      <c r="J27" s="70"/>
      <c r="K27" s="70"/>
      <c r="L27" s="70"/>
      <c r="M27" s="70"/>
      <c r="N27" s="70"/>
      <c r="O27" s="70"/>
    </row>
    <row r="28" spans="1:15" ht="20.25" x14ac:dyDescent="0.25">
      <c r="A28" s="88"/>
      <c r="B28" s="88"/>
      <c r="C28" s="90"/>
      <c r="D28" s="90"/>
      <c r="E28" s="70"/>
      <c r="F28" s="70"/>
      <c r="G28" s="70"/>
      <c r="H28" s="70"/>
      <c r="I28" s="70"/>
      <c r="J28" s="70"/>
      <c r="K28" s="70"/>
      <c r="L28" s="70"/>
      <c r="M28" s="70"/>
      <c r="N28" s="70"/>
      <c r="O28" s="70"/>
    </row>
    <row r="29" spans="1:15" ht="20.25" x14ac:dyDescent="0.25">
      <c r="A29" s="88"/>
      <c r="B29" s="88"/>
      <c r="C29" s="90"/>
      <c r="D29" s="90"/>
      <c r="E29" s="70"/>
      <c r="F29" s="70"/>
      <c r="G29" s="70"/>
      <c r="H29" s="70"/>
      <c r="I29" s="70"/>
      <c r="J29" s="70"/>
      <c r="K29" s="70"/>
      <c r="L29" s="70"/>
      <c r="M29" s="70"/>
      <c r="N29" s="70"/>
      <c r="O29" s="70"/>
    </row>
    <row r="30" spans="1:15" ht="20.25" x14ac:dyDescent="0.25">
      <c r="A30" s="88"/>
      <c r="B30" s="88"/>
      <c r="C30" s="90"/>
      <c r="D30" s="90"/>
      <c r="E30" s="70"/>
      <c r="F30" s="70"/>
      <c r="G30" s="70"/>
      <c r="H30" s="70"/>
      <c r="I30" s="70"/>
      <c r="J30" s="70"/>
      <c r="K30" s="70"/>
      <c r="L30" s="70"/>
      <c r="M30" s="70"/>
      <c r="N30" s="70"/>
      <c r="O30" s="70"/>
    </row>
    <row r="31" spans="1:15" ht="20.25" x14ac:dyDescent="0.25">
      <c r="A31" s="88"/>
      <c r="B31" s="88"/>
      <c r="C31" s="90"/>
      <c r="D31" s="90"/>
      <c r="E31" s="70"/>
      <c r="F31" s="70"/>
      <c r="G31" s="70"/>
      <c r="H31" s="70"/>
      <c r="I31" s="70"/>
      <c r="J31" s="70"/>
      <c r="K31" s="70"/>
      <c r="L31" s="70"/>
      <c r="M31" s="70"/>
      <c r="N31" s="70"/>
      <c r="O31" s="70"/>
    </row>
    <row r="32" spans="1:15" ht="20.25" x14ac:dyDescent="0.25">
      <c r="A32" s="88"/>
      <c r="B32" s="88"/>
      <c r="C32" s="90"/>
      <c r="D32" s="90"/>
      <c r="E32" s="70"/>
      <c r="F32" s="70"/>
      <c r="G32" s="70"/>
      <c r="H32" s="70"/>
      <c r="I32" s="70"/>
      <c r="J32" s="70"/>
      <c r="K32" s="70"/>
      <c r="L32" s="70"/>
      <c r="M32" s="70"/>
      <c r="N32" s="70"/>
      <c r="O32" s="70"/>
    </row>
    <row r="33" spans="1:15" ht="20.25" x14ac:dyDescent="0.25">
      <c r="A33" s="88"/>
      <c r="B33" s="88"/>
      <c r="C33" s="90"/>
      <c r="D33" s="90"/>
      <c r="E33" s="70"/>
      <c r="F33" s="70"/>
      <c r="G33" s="70"/>
      <c r="H33" s="70"/>
      <c r="I33" s="70"/>
      <c r="J33" s="70"/>
      <c r="K33" s="70"/>
      <c r="L33" s="70"/>
      <c r="M33" s="70"/>
      <c r="N33" s="70"/>
      <c r="O33" s="70"/>
    </row>
    <row r="34" spans="1:15" ht="20.25" x14ac:dyDescent="0.25">
      <c r="A34" s="88"/>
      <c r="B34" s="88"/>
      <c r="C34" s="90"/>
      <c r="D34" s="90"/>
      <c r="E34" s="70"/>
      <c r="F34" s="70"/>
      <c r="G34" s="70"/>
      <c r="H34" s="70"/>
      <c r="I34" s="70"/>
      <c r="J34" s="70"/>
      <c r="K34" s="70"/>
      <c r="L34" s="70"/>
      <c r="M34" s="70"/>
      <c r="N34" s="70"/>
      <c r="O34" s="70"/>
    </row>
    <row r="35" spans="1:15" ht="20.25" x14ac:dyDescent="0.25">
      <c r="A35" s="88"/>
      <c r="B35" s="88"/>
      <c r="C35" s="90"/>
      <c r="D35" s="90"/>
      <c r="E35" s="70"/>
      <c r="F35" s="70"/>
      <c r="G35" s="70"/>
      <c r="H35" s="70"/>
      <c r="I35" s="70"/>
      <c r="J35" s="70"/>
      <c r="K35" s="70"/>
      <c r="L35" s="70"/>
      <c r="M35" s="70"/>
      <c r="N35" s="70"/>
      <c r="O35" s="70"/>
    </row>
    <row r="36" spans="1:15" ht="20.25" x14ac:dyDescent="0.25">
      <c r="A36" s="88"/>
      <c r="B36" s="88"/>
      <c r="C36" s="90"/>
      <c r="D36" s="90"/>
      <c r="E36" s="70"/>
      <c r="F36" s="70"/>
      <c r="G36" s="70"/>
      <c r="H36" s="70"/>
      <c r="I36" s="70"/>
      <c r="J36" s="70"/>
      <c r="K36" s="70"/>
      <c r="L36" s="70"/>
      <c r="M36" s="70"/>
      <c r="N36" s="70"/>
      <c r="O36" s="70"/>
    </row>
    <row r="37" spans="1:15" ht="20.25" x14ac:dyDescent="0.25">
      <c r="A37" s="88"/>
      <c r="B37" s="88"/>
      <c r="C37" s="90"/>
      <c r="D37" s="90"/>
      <c r="E37" s="70"/>
      <c r="F37" s="70"/>
      <c r="G37" s="70"/>
      <c r="H37" s="70"/>
      <c r="I37" s="70"/>
      <c r="J37" s="70"/>
      <c r="K37" s="70"/>
      <c r="L37" s="70"/>
      <c r="M37" s="70"/>
      <c r="N37" s="70"/>
      <c r="O37" s="70"/>
    </row>
    <row r="38" spans="1:15" ht="20.25" x14ac:dyDescent="0.25">
      <c r="A38" s="88"/>
      <c r="B38" s="88"/>
      <c r="C38" s="90"/>
      <c r="D38" s="90"/>
      <c r="E38" s="70"/>
      <c r="F38" s="70"/>
      <c r="G38" s="70"/>
      <c r="H38" s="70"/>
      <c r="I38" s="70"/>
      <c r="J38" s="70"/>
      <c r="K38" s="70"/>
      <c r="L38" s="70"/>
      <c r="M38" s="70"/>
      <c r="N38" s="70"/>
      <c r="O38" s="70"/>
    </row>
    <row r="39" spans="1:15" ht="20.25" x14ac:dyDescent="0.25">
      <c r="A39" s="88"/>
      <c r="B39" s="88"/>
      <c r="C39" s="90"/>
      <c r="D39" s="90"/>
      <c r="E39" s="70"/>
      <c r="F39" s="70"/>
      <c r="G39" s="70"/>
      <c r="H39" s="70"/>
      <c r="I39" s="70"/>
      <c r="J39" s="70"/>
      <c r="K39" s="70"/>
      <c r="L39" s="70"/>
      <c r="M39" s="70"/>
      <c r="N39" s="70"/>
      <c r="O39" s="70"/>
    </row>
    <row r="40" spans="1:15" ht="20.25" x14ac:dyDescent="0.25">
      <c r="A40" s="88"/>
      <c r="B40" s="88"/>
      <c r="C40" s="90"/>
      <c r="D40" s="90"/>
      <c r="E40" s="70"/>
      <c r="F40" s="70"/>
      <c r="G40" s="70"/>
      <c r="H40" s="70"/>
      <c r="I40" s="70"/>
      <c r="J40" s="70"/>
      <c r="K40" s="70"/>
      <c r="L40" s="70"/>
      <c r="M40" s="70"/>
      <c r="N40" s="70"/>
      <c r="O40" s="70"/>
    </row>
    <row r="41" spans="1:15" ht="20.25" x14ac:dyDescent="0.25">
      <c r="A41" s="88"/>
      <c r="B41" s="88"/>
      <c r="C41" s="90"/>
      <c r="D41" s="90"/>
      <c r="E41" s="70"/>
      <c r="F41" s="70"/>
      <c r="G41" s="70"/>
      <c r="H41" s="70"/>
      <c r="I41" s="70"/>
      <c r="J41" s="70"/>
      <c r="K41" s="70"/>
      <c r="L41" s="70"/>
      <c r="M41" s="70"/>
      <c r="N41" s="70"/>
      <c r="O41" s="70"/>
    </row>
    <row r="42" spans="1:15" ht="20.25" x14ac:dyDescent="0.25">
      <c r="A42" s="88"/>
      <c r="B42" s="88"/>
      <c r="C42" s="90"/>
      <c r="D42" s="90"/>
      <c r="E42" s="70"/>
      <c r="F42" s="70"/>
      <c r="G42" s="70"/>
      <c r="H42" s="70"/>
      <c r="I42" s="70"/>
      <c r="J42" s="70"/>
      <c r="K42" s="70"/>
      <c r="L42" s="70"/>
      <c r="M42" s="70"/>
      <c r="N42" s="70"/>
      <c r="O42" s="70"/>
    </row>
    <row r="43" spans="1:15" ht="20.25" x14ac:dyDescent="0.25">
      <c r="A43" s="88"/>
      <c r="B43" s="88"/>
      <c r="C43" s="90"/>
      <c r="D43" s="90"/>
      <c r="E43" s="70"/>
      <c r="F43" s="70"/>
      <c r="G43" s="70"/>
      <c r="H43" s="70"/>
      <c r="I43" s="70"/>
      <c r="J43" s="70"/>
      <c r="K43" s="70"/>
      <c r="L43" s="70"/>
      <c r="M43" s="70"/>
      <c r="N43" s="70"/>
      <c r="O43" s="70"/>
    </row>
    <row r="44" spans="1:15" ht="20.25" x14ac:dyDescent="0.25">
      <c r="A44" s="88"/>
      <c r="B44" s="88"/>
      <c r="C44" s="90"/>
      <c r="D44" s="90"/>
      <c r="E44" s="70"/>
      <c r="F44" s="70"/>
      <c r="G44" s="70"/>
      <c r="H44" s="70"/>
      <c r="I44" s="70"/>
      <c r="J44" s="70"/>
      <c r="K44" s="70"/>
      <c r="L44" s="70"/>
      <c r="M44" s="70"/>
      <c r="N44" s="70"/>
      <c r="O44" s="70"/>
    </row>
    <row r="45" spans="1:15" ht="20.25" x14ac:dyDescent="0.25">
      <c r="A45" s="88"/>
      <c r="B45" s="88"/>
      <c r="C45" s="90"/>
      <c r="D45" s="90"/>
      <c r="E45" s="70"/>
      <c r="F45" s="70"/>
      <c r="G45" s="70"/>
      <c r="H45" s="70"/>
      <c r="I45" s="70"/>
      <c r="J45" s="70"/>
      <c r="K45" s="70"/>
      <c r="L45" s="70"/>
      <c r="M45" s="70"/>
      <c r="N45" s="70"/>
      <c r="O45" s="70"/>
    </row>
    <row r="46" spans="1:15" ht="20.25" x14ac:dyDescent="0.25">
      <c r="A46" s="88"/>
      <c r="B46" s="88"/>
      <c r="C46" s="90"/>
      <c r="D46" s="90"/>
      <c r="E46" s="70"/>
      <c r="F46" s="70"/>
      <c r="G46" s="70"/>
      <c r="H46" s="70"/>
      <c r="I46" s="70"/>
      <c r="J46" s="70"/>
      <c r="K46" s="70"/>
      <c r="L46" s="70"/>
      <c r="M46" s="70"/>
      <c r="N46" s="70"/>
      <c r="O46" s="70"/>
    </row>
    <row r="47" spans="1:15" ht="20.25" x14ac:dyDescent="0.25">
      <c r="A47" s="88"/>
      <c r="B47" s="88"/>
      <c r="C47" s="90"/>
      <c r="D47" s="90"/>
      <c r="E47" s="70"/>
      <c r="F47" s="70"/>
      <c r="G47" s="70"/>
      <c r="H47" s="70"/>
      <c r="I47" s="70"/>
      <c r="J47" s="70"/>
      <c r="K47" s="70"/>
      <c r="L47" s="70"/>
      <c r="M47" s="70"/>
      <c r="N47" s="70"/>
      <c r="O47" s="70"/>
    </row>
    <row r="48" spans="1:15" ht="20.25" x14ac:dyDescent="0.25">
      <c r="A48" s="88"/>
      <c r="B48" s="88"/>
      <c r="C48" s="90"/>
      <c r="D48" s="90"/>
      <c r="E48" s="70"/>
      <c r="F48" s="70"/>
      <c r="G48" s="70"/>
      <c r="H48" s="70"/>
      <c r="I48" s="70"/>
      <c r="J48" s="70"/>
      <c r="K48" s="70"/>
      <c r="L48" s="70"/>
      <c r="M48" s="70"/>
      <c r="N48" s="70"/>
      <c r="O48" s="70"/>
    </row>
    <row r="49" spans="1:15" ht="20.25" x14ac:dyDescent="0.25">
      <c r="A49" s="88"/>
      <c r="B49" s="88"/>
      <c r="C49" s="90"/>
      <c r="D49" s="90"/>
      <c r="E49" s="70"/>
      <c r="F49" s="70"/>
      <c r="G49" s="70"/>
      <c r="H49" s="70"/>
      <c r="I49" s="70"/>
      <c r="J49" s="70"/>
      <c r="K49" s="70"/>
      <c r="L49" s="70"/>
      <c r="M49" s="70"/>
      <c r="N49" s="70"/>
      <c r="O49" s="70"/>
    </row>
    <row r="50" spans="1:15" ht="20.25" x14ac:dyDescent="0.25">
      <c r="A50" s="88"/>
      <c r="B50" s="88"/>
      <c r="C50" s="90"/>
      <c r="D50" s="90"/>
      <c r="E50" s="70"/>
      <c r="F50" s="70"/>
      <c r="G50" s="70"/>
      <c r="H50" s="70"/>
      <c r="I50" s="70"/>
      <c r="J50" s="70"/>
      <c r="K50" s="70"/>
      <c r="L50" s="70"/>
      <c r="M50" s="70"/>
      <c r="N50" s="70"/>
      <c r="O50" s="70"/>
    </row>
    <row r="51" spans="1:15" ht="20.25" x14ac:dyDescent="0.25">
      <c r="A51" s="88"/>
      <c r="B51" s="88"/>
      <c r="C51" s="90"/>
      <c r="D51" s="90"/>
      <c r="E51" s="70"/>
      <c r="F51" s="70"/>
      <c r="G51" s="70"/>
      <c r="H51" s="70"/>
      <c r="I51" s="70"/>
      <c r="J51" s="70"/>
      <c r="K51" s="70"/>
      <c r="L51" s="70"/>
      <c r="M51" s="70"/>
      <c r="N51" s="70"/>
      <c r="O51" s="70"/>
    </row>
    <row r="52" spans="1:15" ht="20.25" x14ac:dyDescent="0.25">
      <c r="A52" s="88"/>
      <c r="B52" s="15"/>
      <c r="C52" s="20"/>
      <c r="D52" s="20"/>
    </row>
    <row r="53" spans="1:15" ht="20.25" x14ac:dyDescent="0.25">
      <c r="A53" s="88"/>
      <c r="B53" s="15"/>
      <c r="C53" s="20"/>
      <c r="D53" s="20"/>
    </row>
    <row r="54" spans="1:15" ht="20.25" x14ac:dyDescent="0.25">
      <c r="A54" s="88"/>
      <c r="B54" s="15"/>
      <c r="C54" s="20"/>
      <c r="D54" s="20"/>
    </row>
    <row r="55" spans="1:15" ht="20.25" x14ac:dyDescent="0.25">
      <c r="A55" s="88"/>
      <c r="B55" s="15"/>
      <c r="C55" s="20"/>
      <c r="D55" s="20"/>
    </row>
    <row r="56" spans="1:15" ht="20.25" x14ac:dyDescent="0.25">
      <c r="A56" s="88"/>
      <c r="B56" s="15"/>
      <c r="C56" s="20"/>
      <c r="D56" s="20"/>
    </row>
    <row r="57" spans="1:15" ht="20.25" x14ac:dyDescent="0.25">
      <c r="A57" s="88"/>
      <c r="B57" s="15"/>
      <c r="C57" s="20"/>
      <c r="D57" s="20"/>
    </row>
    <row r="58" spans="1:15" ht="20.25" x14ac:dyDescent="0.25">
      <c r="A58" s="88"/>
      <c r="B58" s="15"/>
      <c r="C58" s="20"/>
      <c r="D58" s="20"/>
    </row>
    <row r="59" spans="1:15" ht="20.25" x14ac:dyDescent="0.25">
      <c r="A59" s="88"/>
      <c r="B59" s="15"/>
      <c r="C59" s="20"/>
      <c r="D59" s="20"/>
    </row>
    <row r="60" spans="1:15" ht="20.25" x14ac:dyDescent="0.25">
      <c r="A60" s="88"/>
      <c r="B60" s="15"/>
      <c r="C60" s="20"/>
      <c r="D60" s="20"/>
    </row>
    <row r="61" spans="1:15" ht="20.25" x14ac:dyDescent="0.25">
      <c r="A61" s="88"/>
      <c r="B61" s="15"/>
      <c r="C61" s="20"/>
      <c r="D61" s="20"/>
    </row>
    <row r="62" spans="1:15" ht="20.25" x14ac:dyDescent="0.25">
      <c r="A62" s="88"/>
      <c r="B62" s="15"/>
      <c r="C62" s="20"/>
      <c r="D62" s="20"/>
    </row>
    <row r="63" spans="1:15" ht="20.25" x14ac:dyDescent="0.25">
      <c r="A63" s="88"/>
      <c r="B63" s="15"/>
      <c r="C63" s="20"/>
      <c r="D63" s="20"/>
    </row>
    <row r="64" spans="1:15" ht="20.25" x14ac:dyDescent="0.25">
      <c r="A64" s="88"/>
      <c r="B64" s="15"/>
      <c r="C64" s="20"/>
      <c r="D64" s="20"/>
    </row>
    <row r="65" spans="1:4" ht="20.25" x14ac:dyDescent="0.25">
      <c r="A65" s="88"/>
      <c r="B65" s="15"/>
      <c r="C65" s="20"/>
      <c r="D65" s="20"/>
    </row>
    <row r="66" spans="1:4" ht="20.25" x14ac:dyDescent="0.25">
      <c r="A66" s="88"/>
      <c r="B66" s="15"/>
      <c r="C66" s="20"/>
      <c r="D66" s="20"/>
    </row>
    <row r="67" spans="1:4" ht="20.25" x14ac:dyDescent="0.25">
      <c r="A67" s="88"/>
      <c r="B67" s="15"/>
      <c r="C67" s="20"/>
      <c r="D67" s="20"/>
    </row>
    <row r="68" spans="1:4" ht="20.25" x14ac:dyDescent="0.25">
      <c r="A68" s="88"/>
      <c r="B68" s="15"/>
      <c r="C68" s="20"/>
      <c r="D68" s="20"/>
    </row>
    <row r="69" spans="1:4" ht="20.25" x14ac:dyDescent="0.25">
      <c r="A69" s="88"/>
      <c r="B69" s="15"/>
      <c r="C69" s="20"/>
      <c r="D69" s="20"/>
    </row>
    <row r="70" spans="1:4" ht="20.25" x14ac:dyDescent="0.25">
      <c r="A70" s="88"/>
      <c r="B70" s="15"/>
      <c r="C70" s="20"/>
      <c r="D70" s="20"/>
    </row>
    <row r="71" spans="1:4" ht="20.25" x14ac:dyDescent="0.25">
      <c r="A71" s="88"/>
      <c r="B71" s="15"/>
      <c r="C71" s="20"/>
      <c r="D71" s="20"/>
    </row>
    <row r="72" spans="1:4" ht="20.25" x14ac:dyDescent="0.25">
      <c r="A72" s="88"/>
      <c r="B72" s="15"/>
      <c r="C72" s="20"/>
      <c r="D72" s="20"/>
    </row>
    <row r="73" spans="1:4" ht="20.25" x14ac:dyDescent="0.25">
      <c r="A73" s="88"/>
      <c r="B73" s="15"/>
      <c r="C73" s="20"/>
      <c r="D73" s="20"/>
    </row>
    <row r="74" spans="1:4" ht="20.25" x14ac:dyDescent="0.25">
      <c r="A74" s="88"/>
      <c r="B74" s="15"/>
      <c r="C74" s="20"/>
      <c r="D74" s="20"/>
    </row>
    <row r="75" spans="1:4" ht="20.25" x14ac:dyDescent="0.25">
      <c r="A75" s="88"/>
      <c r="B75" s="15"/>
      <c r="C75" s="20"/>
      <c r="D75" s="20"/>
    </row>
    <row r="76" spans="1:4" ht="20.25" x14ac:dyDescent="0.25">
      <c r="A76" s="88"/>
      <c r="B76" s="15"/>
      <c r="C76" s="20"/>
      <c r="D76" s="20"/>
    </row>
    <row r="77" spans="1:4" ht="20.25" x14ac:dyDescent="0.25">
      <c r="A77" s="88"/>
      <c r="B77" s="15"/>
      <c r="C77" s="20"/>
      <c r="D77" s="20"/>
    </row>
    <row r="78" spans="1:4" ht="20.25" x14ac:dyDescent="0.25">
      <c r="A78" s="88"/>
      <c r="B78" s="15"/>
      <c r="C78" s="20"/>
      <c r="D78" s="20"/>
    </row>
    <row r="79" spans="1:4" ht="20.25" x14ac:dyDescent="0.25">
      <c r="A79" s="88"/>
      <c r="B79" s="15"/>
      <c r="C79" s="20"/>
      <c r="D79" s="20"/>
    </row>
    <row r="80" spans="1:4" ht="20.25" x14ac:dyDescent="0.25">
      <c r="A80" s="88"/>
      <c r="B80" s="15"/>
      <c r="C80" s="20"/>
      <c r="D80" s="20"/>
    </row>
    <row r="81" spans="1:4" ht="20.25" x14ac:dyDescent="0.25">
      <c r="A81" s="88"/>
      <c r="B81" s="15"/>
      <c r="C81" s="20"/>
      <c r="D81" s="20"/>
    </row>
    <row r="82" spans="1:4" ht="20.25" x14ac:dyDescent="0.25">
      <c r="A82" s="88"/>
      <c r="B82" s="15"/>
      <c r="C82" s="20"/>
      <c r="D82" s="20"/>
    </row>
    <row r="83" spans="1:4" ht="20.25" x14ac:dyDescent="0.25">
      <c r="A83" s="88"/>
      <c r="B83" s="15"/>
      <c r="C83" s="20"/>
      <c r="D83" s="20"/>
    </row>
    <row r="84" spans="1:4" ht="20.25" x14ac:dyDescent="0.25">
      <c r="A84" s="88"/>
      <c r="B84" s="15"/>
      <c r="C84" s="20"/>
      <c r="D84" s="20"/>
    </row>
    <row r="85" spans="1:4" ht="20.25" x14ac:dyDescent="0.25">
      <c r="A85" s="88"/>
      <c r="B85" s="15"/>
      <c r="C85" s="20"/>
      <c r="D85" s="20"/>
    </row>
    <row r="86" spans="1:4" ht="20.25" x14ac:dyDescent="0.25">
      <c r="A86" s="88"/>
      <c r="B86" s="15"/>
      <c r="C86" s="20"/>
      <c r="D86" s="20"/>
    </row>
    <row r="87" spans="1:4" ht="20.25" x14ac:dyDescent="0.25">
      <c r="A87" s="88"/>
      <c r="B87" s="15"/>
      <c r="C87" s="20"/>
      <c r="D87" s="20"/>
    </row>
    <row r="88" spans="1:4" ht="20.25" x14ac:dyDescent="0.25">
      <c r="A88" s="88"/>
      <c r="B88" s="15"/>
      <c r="C88" s="20"/>
      <c r="D88" s="20"/>
    </row>
    <row r="89" spans="1:4" ht="20.25" x14ac:dyDescent="0.25">
      <c r="A89" s="88"/>
      <c r="B89" s="15"/>
      <c r="C89" s="20"/>
      <c r="D89" s="20"/>
    </row>
    <row r="90" spans="1:4" ht="20.25" x14ac:dyDescent="0.25">
      <c r="A90" s="88"/>
      <c r="B90" s="15"/>
      <c r="C90" s="20"/>
      <c r="D90" s="20"/>
    </row>
    <row r="91" spans="1:4" ht="20.25" x14ac:dyDescent="0.25">
      <c r="A91" s="88"/>
      <c r="B91" s="15"/>
      <c r="C91" s="20"/>
      <c r="D91" s="20"/>
    </row>
    <row r="92" spans="1:4" ht="20.25" x14ac:dyDescent="0.25">
      <c r="A92" s="88"/>
      <c r="B92" s="15"/>
      <c r="C92" s="20"/>
      <c r="D92" s="20"/>
    </row>
    <row r="93" spans="1:4" ht="20.25" x14ac:dyDescent="0.25">
      <c r="A93" s="88"/>
      <c r="B93" s="15"/>
      <c r="C93" s="20"/>
      <c r="D93" s="20"/>
    </row>
    <row r="94" spans="1:4" ht="20.25" x14ac:dyDescent="0.25">
      <c r="A94" s="88"/>
      <c r="B94" s="15"/>
      <c r="C94" s="20"/>
      <c r="D94" s="20"/>
    </row>
    <row r="95" spans="1:4" ht="20.25" x14ac:dyDescent="0.25">
      <c r="A95" s="88"/>
      <c r="B95" s="15"/>
      <c r="C95" s="20"/>
      <c r="D95" s="20"/>
    </row>
    <row r="96" spans="1:4" ht="20.25" x14ac:dyDescent="0.25">
      <c r="A96" s="88"/>
      <c r="B96" s="15"/>
      <c r="C96" s="20"/>
      <c r="D96" s="20"/>
    </row>
    <row r="97" spans="1:4" ht="20.25" x14ac:dyDescent="0.25">
      <c r="A97" s="88"/>
      <c r="B97" s="15"/>
      <c r="C97" s="20"/>
      <c r="D97" s="20"/>
    </row>
    <row r="98" spans="1:4" ht="20.25" x14ac:dyDescent="0.25">
      <c r="A98" s="88"/>
      <c r="B98" s="15"/>
      <c r="C98" s="20"/>
      <c r="D98" s="20"/>
    </row>
    <row r="99" spans="1:4" ht="20.25" x14ac:dyDescent="0.25">
      <c r="A99" s="88"/>
      <c r="B99" s="15"/>
      <c r="C99" s="20"/>
      <c r="D99" s="20"/>
    </row>
    <row r="100" spans="1:4" ht="20.25" x14ac:dyDescent="0.25">
      <c r="A100" s="88"/>
      <c r="B100" s="15"/>
      <c r="C100" s="20"/>
      <c r="D100" s="20"/>
    </row>
    <row r="101" spans="1:4" ht="20.25" x14ac:dyDescent="0.25">
      <c r="A101" s="88"/>
      <c r="B101" s="15"/>
      <c r="C101" s="20"/>
      <c r="D101" s="20"/>
    </row>
    <row r="102" spans="1:4" ht="20.25" x14ac:dyDescent="0.25">
      <c r="A102" s="88"/>
      <c r="B102" s="15"/>
      <c r="C102" s="20"/>
      <c r="D102" s="20"/>
    </row>
    <row r="103" spans="1:4" ht="20.25" x14ac:dyDescent="0.25">
      <c r="A103" s="88"/>
      <c r="B103" s="15"/>
      <c r="C103" s="20"/>
      <c r="D103" s="20"/>
    </row>
    <row r="104" spans="1:4" ht="20.25" x14ac:dyDescent="0.25">
      <c r="A104" s="88"/>
      <c r="B104" s="15"/>
      <c r="C104" s="20"/>
      <c r="D104" s="20"/>
    </row>
    <row r="105" spans="1:4" ht="20.25" x14ac:dyDescent="0.25">
      <c r="A105" s="88"/>
      <c r="B105" s="15"/>
      <c r="C105" s="20"/>
      <c r="D105" s="20"/>
    </row>
    <row r="106" spans="1:4" ht="20.25" x14ac:dyDescent="0.25">
      <c r="A106" s="88"/>
      <c r="B106" s="15"/>
      <c r="C106" s="20"/>
      <c r="D106" s="20"/>
    </row>
    <row r="107" spans="1:4" ht="20.25" x14ac:dyDescent="0.25">
      <c r="A107" s="88"/>
      <c r="B107" s="15"/>
      <c r="C107" s="20"/>
      <c r="D107" s="20"/>
    </row>
    <row r="108" spans="1:4" ht="20.25" x14ac:dyDescent="0.25">
      <c r="A108" s="88"/>
      <c r="B108" s="15"/>
      <c r="C108" s="20"/>
      <c r="D108" s="20"/>
    </row>
    <row r="109" spans="1:4" ht="20.25" x14ac:dyDescent="0.25">
      <c r="A109" s="88"/>
      <c r="B109" s="15"/>
      <c r="C109" s="20"/>
      <c r="D109" s="20"/>
    </row>
    <row r="110" spans="1:4" ht="20.25" x14ac:dyDescent="0.25">
      <c r="A110" s="88"/>
      <c r="B110" s="15"/>
      <c r="C110" s="20"/>
      <c r="D110" s="20"/>
    </row>
    <row r="111" spans="1:4" ht="20.25" x14ac:dyDescent="0.25">
      <c r="A111" s="88"/>
      <c r="B111" s="15"/>
      <c r="C111" s="20"/>
      <c r="D111" s="20"/>
    </row>
    <row r="112" spans="1:4" ht="20.25" x14ac:dyDescent="0.25">
      <c r="A112" s="88"/>
      <c r="B112" s="15"/>
      <c r="C112" s="20"/>
      <c r="D112" s="20"/>
    </row>
    <row r="113" spans="1:4" ht="20.25" x14ac:dyDescent="0.25">
      <c r="A113" s="88"/>
      <c r="B113" s="15"/>
      <c r="C113" s="20"/>
      <c r="D113" s="20"/>
    </row>
    <row r="114" spans="1:4" ht="20.25" x14ac:dyDescent="0.25">
      <c r="A114" s="88"/>
      <c r="B114" s="15"/>
      <c r="C114" s="20"/>
      <c r="D114" s="20"/>
    </row>
    <row r="115" spans="1:4" ht="20.25" x14ac:dyDescent="0.25">
      <c r="A115" s="88"/>
      <c r="B115" s="15"/>
      <c r="C115" s="20"/>
      <c r="D115" s="20"/>
    </row>
    <row r="116" spans="1:4" ht="20.25" x14ac:dyDescent="0.25">
      <c r="A116" s="88"/>
      <c r="B116" s="15"/>
      <c r="C116" s="20"/>
      <c r="D116" s="20"/>
    </row>
    <row r="117" spans="1:4" ht="20.25" x14ac:dyDescent="0.25">
      <c r="A117" s="88"/>
      <c r="B117" s="15"/>
      <c r="C117" s="20"/>
      <c r="D117" s="20"/>
    </row>
    <row r="118" spans="1:4" ht="20.25" x14ac:dyDescent="0.25">
      <c r="A118" s="88"/>
      <c r="B118" s="15"/>
      <c r="C118" s="20"/>
      <c r="D118" s="20"/>
    </row>
    <row r="119" spans="1:4" ht="20.25" x14ac:dyDescent="0.25">
      <c r="A119" s="88"/>
      <c r="B119" s="15"/>
      <c r="C119" s="20"/>
      <c r="D119" s="20"/>
    </row>
    <row r="120" spans="1:4" ht="20.25" x14ac:dyDescent="0.25">
      <c r="A120" s="88"/>
      <c r="B120" s="15"/>
      <c r="C120" s="20"/>
      <c r="D120" s="20"/>
    </row>
    <row r="121" spans="1:4" ht="20.25" x14ac:dyDescent="0.25">
      <c r="A121" s="88"/>
      <c r="B121" s="15"/>
      <c r="C121" s="20"/>
      <c r="D121" s="20"/>
    </row>
    <row r="122" spans="1:4" ht="20.25" x14ac:dyDescent="0.25">
      <c r="A122" s="88"/>
      <c r="B122" s="15"/>
      <c r="C122" s="20"/>
      <c r="D122" s="20"/>
    </row>
    <row r="123" spans="1:4" ht="20.25" x14ac:dyDescent="0.25">
      <c r="A123" s="88"/>
      <c r="B123" s="15"/>
      <c r="C123" s="20"/>
      <c r="D123" s="20"/>
    </row>
    <row r="124" spans="1:4" ht="20.25" x14ac:dyDescent="0.25">
      <c r="A124" s="88"/>
      <c r="B124" s="15"/>
      <c r="C124" s="20"/>
      <c r="D124" s="20"/>
    </row>
    <row r="125" spans="1:4" ht="20.25" x14ac:dyDescent="0.25">
      <c r="A125" s="88"/>
      <c r="B125" s="15"/>
      <c r="C125" s="20"/>
      <c r="D125" s="20"/>
    </row>
    <row r="126" spans="1:4" ht="20.25" x14ac:dyDescent="0.25">
      <c r="A126" s="88"/>
      <c r="B126" s="15"/>
      <c r="C126" s="20"/>
      <c r="D126" s="20"/>
    </row>
    <row r="127" spans="1:4" ht="20.25" x14ac:dyDescent="0.25">
      <c r="A127" s="88"/>
      <c r="B127" s="15"/>
      <c r="C127" s="20"/>
      <c r="D127" s="20"/>
    </row>
    <row r="128" spans="1:4" ht="20.25" x14ac:dyDescent="0.25">
      <c r="A128" s="88"/>
      <c r="B128" s="15"/>
      <c r="C128" s="20"/>
      <c r="D128" s="20"/>
    </row>
    <row r="129" spans="1:4" ht="20.25" x14ac:dyDescent="0.25">
      <c r="A129" s="88"/>
      <c r="B129" s="15"/>
      <c r="C129" s="20"/>
      <c r="D129" s="20"/>
    </row>
    <row r="130" spans="1:4" ht="20.25" x14ac:dyDescent="0.25">
      <c r="A130" s="88"/>
      <c r="B130" s="15"/>
      <c r="C130" s="20"/>
      <c r="D130" s="20"/>
    </row>
    <row r="131" spans="1:4" ht="20.25" x14ac:dyDescent="0.25">
      <c r="A131" s="88"/>
      <c r="B131" s="15"/>
      <c r="C131" s="20"/>
      <c r="D131" s="20"/>
    </row>
    <row r="132" spans="1:4" ht="20.25" x14ac:dyDescent="0.25">
      <c r="A132" s="88"/>
      <c r="B132" s="15"/>
      <c r="C132" s="20"/>
      <c r="D132" s="20"/>
    </row>
    <row r="133" spans="1:4" ht="20.25" x14ac:dyDescent="0.25">
      <c r="A133" s="88"/>
      <c r="B133" s="15"/>
      <c r="C133" s="20"/>
      <c r="D133" s="20"/>
    </row>
    <row r="134" spans="1:4" ht="20.25" x14ac:dyDescent="0.25">
      <c r="A134" s="88"/>
      <c r="B134" s="15"/>
      <c r="C134" s="20"/>
      <c r="D134" s="20"/>
    </row>
    <row r="135" spans="1:4" ht="20.25" x14ac:dyDescent="0.25">
      <c r="A135" s="88"/>
      <c r="B135" s="15"/>
      <c r="C135" s="20"/>
      <c r="D135" s="20"/>
    </row>
    <row r="136" spans="1:4" ht="20.25" x14ac:dyDescent="0.25">
      <c r="A136" s="88"/>
      <c r="B136" s="15"/>
      <c r="C136" s="20"/>
      <c r="D136" s="20"/>
    </row>
    <row r="137" spans="1:4" ht="20.25" x14ac:dyDescent="0.25">
      <c r="A137" s="88"/>
      <c r="B137" s="15"/>
      <c r="C137" s="20"/>
      <c r="D137" s="20"/>
    </row>
    <row r="138" spans="1:4" ht="20.25" x14ac:dyDescent="0.25">
      <c r="A138" s="88"/>
      <c r="B138" s="15"/>
      <c r="C138" s="20"/>
      <c r="D138" s="20"/>
    </row>
    <row r="139" spans="1:4" ht="20.25" x14ac:dyDescent="0.25">
      <c r="A139" s="88"/>
      <c r="B139" s="15"/>
      <c r="C139" s="20"/>
      <c r="D139" s="20"/>
    </row>
    <row r="140" spans="1:4" ht="20.25" x14ac:dyDescent="0.25">
      <c r="A140" s="88"/>
      <c r="B140" s="15"/>
      <c r="C140" s="20"/>
      <c r="D140" s="20"/>
    </row>
    <row r="141" spans="1:4" ht="20.25" x14ac:dyDescent="0.25">
      <c r="A141" s="88"/>
      <c r="B141" s="15"/>
      <c r="C141" s="20"/>
      <c r="D141" s="20"/>
    </row>
    <row r="142" spans="1:4" ht="20.25" x14ac:dyDescent="0.25">
      <c r="A142" s="88"/>
      <c r="B142" s="15"/>
      <c r="C142" s="20"/>
      <c r="D142" s="20"/>
    </row>
    <row r="143" spans="1:4" ht="20.25" x14ac:dyDescent="0.25">
      <c r="A143" s="88"/>
      <c r="B143" s="15"/>
      <c r="C143" s="20"/>
      <c r="D143" s="20"/>
    </row>
    <row r="144" spans="1:4" ht="20.25" x14ac:dyDescent="0.25">
      <c r="A144" s="88"/>
      <c r="B144" s="15"/>
      <c r="C144" s="20"/>
      <c r="D144" s="20"/>
    </row>
    <row r="145" spans="1:4" ht="20.25" x14ac:dyDescent="0.25">
      <c r="A145" s="88"/>
      <c r="B145" s="15"/>
      <c r="C145" s="20"/>
      <c r="D145" s="20"/>
    </row>
    <row r="146" spans="1:4" ht="20.25" x14ac:dyDescent="0.25">
      <c r="A146" s="88"/>
      <c r="B146" s="15"/>
      <c r="C146" s="20"/>
      <c r="D146" s="20"/>
    </row>
    <row r="147" spans="1:4" ht="20.25" x14ac:dyDescent="0.25">
      <c r="A147" s="88"/>
      <c r="B147" s="15"/>
      <c r="C147" s="20"/>
      <c r="D147" s="20"/>
    </row>
    <row r="148" spans="1:4" ht="20.25" x14ac:dyDescent="0.25">
      <c r="A148" s="88"/>
      <c r="B148" s="15"/>
      <c r="C148" s="20"/>
      <c r="D148" s="20"/>
    </row>
    <row r="149" spans="1:4" ht="20.25" x14ac:dyDescent="0.25">
      <c r="A149" s="88"/>
      <c r="B149" s="15"/>
      <c r="C149" s="20"/>
      <c r="D149" s="20"/>
    </row>
    <row r="150" spans="1:4" ht="20.25" x14ac:dyDescent="0.25">
      <c r="A150" s="88"/>
      <c r="B150" s="15"/>
      <c r="C150" s="20"/>
      <c r="D150" s="20"/>
    </row>
    <row r="151" spans="1:4" ht="20.25" x14ac:dyDescent="0.25">
      <c r="A151" s="88"/>
      <c r="B151" s="15"/>
      <c r="C151" s="20"/>
      <c r="D151" s="20"/>
    </row>
    <row r="152" spans="1:4" ht="20.25" x14ac:dyDescent="0.25">
      <c r="A152" s="88"/>
      <c r="B152" s="15"/>
      <c r="C152" s="20"/>
      <c r="D152" s="20"/>
    </row>
    <row r="153" spans="1:4" ht="20.25" x14ac:dyDescent="0.25">
      <c r="A153" s="88"/>
      <c r="B153" s="15"/>
      <c r="C153" s="20"/>
      <c r="D153" s="20"/>
    </row>
    <row r="154" spans="1:4" ht="20.25" x14ac:dyDescent="0.25">
      <c r="A154" s="88"/>
      <c r="B154" s="15"/>
      <c r="C154" s="20"/>
      <c r="D154" s="20"/>
    </row>
    <row r="155" spans="1:4" ht="20.25" x14ac:dyDescent="0.25">
      <c r="A155" s="88"/>
      <c r="B155" s="15"/>
      <c r="C155" s="20"/>
      <c r="D155" s="20"/>
    </row>
    <row r="156" spans="1:4" ht="20.25" x14ac:dyDescent="0.25">
      <c r="A156" s="88"/>
      <c r="B156" s="15"/>
      <c r="C156" s="20"/>
      <c r="D156" s="20"/>
    </row>
    <row r="157" spans="1:4" ht="20.25" x14ac:dyDescent="0.25">
      <c r="A157" s="88"/>
      <c r="B157" s="15"/>
      <c r="C157" s="20"/>
      <c r="D157" s="20"/>
    </row>
    <row r="158" spans="1:4" ht="20.25" x14ac:dyDescent="0.25">
      <c r="A158" s="88"/>
      <c r="B158" s="15"/>
      <c r="C158" s="20"/>
      <c r="D158" s="20"/>
    </row>
    <row r="159" spans="1:4" ht="20.25" x14ac:dyDescent="0.25">
      <c r="A159" s="88"/>
      <c r="B159" s="15"/>
      <c r="C159" s="20"/>
      <c r="D159" s="20"/>
    </row>
    <row r="160" spans="1:4" ht="20.25" x14ac:dyDescent="0.25">
      <c r="A160" s="88"/>
      <c r="B160" s="15"/>
      <c r="C160" s="20"/>
      <c r="D160" s="20"/>
    </row>
    <row r="161" spans="1:4" ht="20.25" x14ac:dyDescent="0.25">
      <c r="A161" s="88"/>
      <c r="B161" s="15"/>
      <c r="C161" s="20"/>
      <c r="D161" s="20"/>
    </row>
    <row r="162" spans="1:4" ht="20.25" x14ac:dyDescent="0.25">
      <c r="A162" s="88"/>
      <c r="B162" s="15"/>
      <c r="C162" s="20"/>
      <c r="D162" s="20"/>
    </row>
    <row r="163" spans="1:4" ht="20.25" x14ac:dyDescent="0.25">
      <c r="A163" s="88"/>
      <c r="B163" s="15"/>
      <c r="C163" s="20"/>
      <c r="D163" s="20"/>
    </row>
    <row r="164" spans="1:4" ht="20.25" x14ac:dyDescent="0.25">
      <c r="A164" s="88"/>
      <c r="B164" s="15"/>
      <c r="C164" s="20"/>
      <c r="D164" s="20"/>
    </row>
    <row r="165" spans="1:4" ht="20.25" x14ac:dyDescent="0.25">
      <c r="A165" s="88"/>
      <c r="B165" s="15"/>
      <c r="C165" s="20"/>
      <c r="D165" s="20"/>
    </row>
    <row r="166" spans="1:4" ht="20.25" x14ac:dyDescent="0.25">
      <c r="A166" s="88"/>
      <c r="B166" s="15"/>
      <c r="C166" s="20"/>
      <c r="D166" s="20"/>
    </row>
    <row r="167" spans="1:4" ht="20.25" x14ac:dyDescent="0.25">
      <c r="A167" s="88"/>
      <c r="B167" s="15"/>
      <c r="C167" s="20"/>
      <c r="D167" s="20"/>
    </row>
    <row r="168" spans="1:4" ht="20.25" x14ac:dyDescent="0.25">
      <c r="A168" s="88"/>
      <c r="B168" s="15"/>
      <c r="C168" s="20"/>
      <c r="D168" s="20"/>
    </row>
    <row r="169" spans="1:4" ht="20.25" x14ac:dyDescent="0.25">
      <c r="A169" s="88"/>
      <c r="B169" s="15"/>
      <c r="C169" s="20"/>
      <c r="D169" s="20"/>
    </row>
    <row r="170" spans="1:4" ht="20.25" x14ac:dyDescent="0.25">
      <c r="A170" s="88"/>
      <c r="B170" s="15"/>
      <c r="C170" s="20"/>
      <c r="D170" s="20"/>
    </row>
    <row r="171" spans="1:4" ht="20.25" x14ac:dyDescent="0.25">
      <c r="A171" s="88"/>
      <c r="B171" s="15"/>
      <c r="C171" s="20"/>
      <c r="D171" s="20"/>
    </row>
    <row r="172" spans="1:4" ht="20.25" x14ac:dyDescent="0.25">
      <c r="A172" s="88"/>
      <c r="B172" s="15"/>
      <c r="C172" s="20"/>
      <c r="D172" s="20"/>
    </row>
    <row r="173" spans="1:4" ht="20.25" x14ac:dyDescent="0.25">
      <c r="A173" s="88"/>
      <c r="B173" s="15"/>
      <c r="C173" s="20"/>
      <c r="D173" s="20"/>
    </row>
    <row r="174" spans="1:4" ht="20.25" x14ac:dyDescent="0.25">
      <c r="A174" s="88"/>
      <c r="B174" s="15"/>
      <c r="C174" s="20"/>
      <c r="D174" s="20"/>
    </row>
    <row r="175" spans="1:4" ht="20.25" x14ac:dyDescent="0.25">
      <c r="A175" s="88"/>
      <c r="B175" s="15"/>
      <c r="C175" s="20"/>
      <c r="D175" s="20"/>
    </row>
    <row r="176" spans="1:4" ht="20.25" x14ac:dyDescent="0.25">
      <c r="A176" s="88"/>
      <c r="B176" s="15"/>
      <c r="C176" s="20"/>
      <c r="D176" s="20"/>
    </row>
    <row r="177" spans="1:4" ht="20.25" x14ac:dyDescent="0.25">
      <c r="A177" s="88"/>
      <c r="B177" s="15"/>
      <c r="C177" s="20"/>
      <c r="D177" s="20"/>
    </row>
    <row r="178" spans="1:4" ht="20.25" x14ac:dyDescent="0.25">
      <c r="A178" s="88"/>
      <c r="B178" s="15"/>
      <c r="C178" s="20"/>
      <c r="D178" s="20"/>
    </row>
    <row r="179" spans="1:4" ht="20.25" x14ac:dyDescent="0.25">
      <c r="A179" s="88"/>
      <c r="B179" s="15"/>
      <c r="C179" s="20"/>
      <c r="D179" s="20"/>
    </row>
    <row r="180" spans="1:4" ht="20.25" x14ac:dyDescent="0.25">
      <c r="A180" s="88"/>
      <c r="B180" s="15"/>
      <c r="C180" s="20"/>
      <c r="D180" s="20"/>
    </row>
    <row r="181" spans="1:4" ht="20.25" x14ac:dyDescent="0.25">
      <c r="A181" s="88"/>
      <c r="B181" s="15"/>
      <c r="C181" s="20"/>
      <c r="D181" s="20"/>
    </row>
    <row r="182" spans="1:4" ht="20.25" x14ac:dyDescent="0.25">
      <c r="A182" s="88"/>
      <c r="B182" s="15"/>
      <c r="C182" s="20"/>
      <c r="D182" s="20"/>
    </row>
    <row r="183" spans="1:4" ht="20.25" x14ac:dyDescent="0.25">
      <c r="A183" s="88"/>
      <c r="B183" s="15"/>
      <c r="C183" s="20"/>
      <c r="D183" s="20"/>
    </row>
    <row r="184" spans="1:4" ht="20.25" x14ac:dyDescent="0.25">
      <c r="A184" s="88"/>
      <c r="B184" s="15"/>
      <c r="C184" s="20"/>
      <c r="D184" s="20"/>
    </row>
    <row r="185" spans="1:4" ht="20.25" x14ac:dyDescent="0.25">
      <c r="A185" s="88"/>
      <c r="B185" s="15"/>
      <c r="C185" s="20"/>
      <c r="D185" s="20"/>
    </row>
    <row r="186" spans="1:4" ht="20.25" x14ac:dyDescent="0.25">
      <c r="A186" s="88"/>
      <c r="B186" s="15"/>
      <c r="C186" s="20"/>
      <c r="D186" s="20"/>
    </row>
    <row r="187" spans="1:4" ht="20.25" x14ac:dyDescent="0.25">
      <c r="A187" s="88"/>
      <c r="B187" s="15"/>
      <c r="C187" s="20"/>
      <c r="D187" s="20"/>
    </row>
    <row r="188" spans="1:4" ht="20.25" x14ac:dyDescent="0.25">
      <c r="A188" s="88"/>
      <c r="B188" s="15"/>
      <c r="C188" s="20"/>
      <c r="D188" s="20"/>
    </row>
    <row r="189" spans="1:4" ht="20.25" x14ac:dyDescent="0.25">
      <c r="A189" s="88"/>
      <c r="B189" s="15"/>
      <c r="C189" s="20"/>
      <c r="D189" s="20"/>
    </row>
    <row r="190" spans="1:4" ht="20.25" x14ac:dyDescent="0.25">
      <c r="A190" s="88"/>
      <c r="B190" s="15"/>
      <c r="C190" s="20"/>
      <c r="D190" s="20"/>
    </row>
    <row r="191" spans="1:4" ht="20.25" x14ac:dyDescent="0.25">
      <c r="A191" s="88"/>
      <c r="B191" s="15"/>
      <c r="C191" s="20"/>
      <c r="D191" s="20"/>
    </row>
    <row r="192" spans="1:4" ht="20.25" x14ac:dyDescent="0.25">
      <c r="A192" s="88"/>
      <c r="B192" s="15"/>
      <c r="C192" s="20"/>
      <c r="D192" s="20"/>
    </row>
    <row r="193" spans="1:4" ht="20.25" x14ac:dyDescent="0.25">
      <c r="A193" s="88"/>
      <c r="B193" s="15"/>
      <c r="C193" s="20"/>
      <c r="D193" s="20"/>
    </row>
    <row r="194" spans="1:4" ht="20.25" x14ac:dyDescent="0.25">
      <c r="A194" s="88"/>
      <c r="B194" s="15"/>
      <c r="C194" s="20"/>
      <c r="D194" s="20"/>
    </row>
    <row r="195" spans="1:4" ht="20.25" x14ac:dyDescent="0.25">
      <c r="A195" s="88"/>
      <c r="B195" s="15"/>
      <c r="C195" s="20"/>
      <c r="D195" s="20"/>
    </row>
    <row r="196" spans="1:4" ht="20.25" x14ac:dyDescent="0.25">
      <c r="A196" s="88"/>
      <c r="B196" s="15"/>
      <c r="C196" s="20"/>
      <c r="D196" s="20"/>
    </row>
    <row r="197" spans="1:4" ht="20.25" x14ac:dyDescent="0.25">
      <c r="A197" s="88"/>
      <c r="B197" s="15"/>
      <c r="C197" s="20"/>
      <c r="D197" s="20"/>
    </row>
    <row r="198" spans="1:4" ht="20.25" x14ac:dyDescent="0.25">
      <c r="A198" s="88"/>
      <c r="B198" s="15"/>
      <c r="C198" s="20"/>
      <c r="D198" s="20"/>
    </row>
    <row r="199" spans="1:4" ht="20.25" x14ac:dyDescent="0.25">
      <c r="A199" s="88"/>
      <c r="B199" s="15"/>
      <c r="C199" s="20"/>
      <c r="D199" s="20"/>
    </row>
    <row r="200" spans="1:4" ht="20.25" x14ac:dyDescent="0.25">
      <c r="A200" s="88"/>
      <c r="B200" s="15"/>
      <c r="C200" s="20"/>
      <c r="D200" s="20"/>
    </row>
    <row r="201" spans="1:4" ht="20.25" x14ac:dyDescent="0.25">
      <c r="A201" s="88"/>
      <c r="B201" s="15"/>
      <c r="C201" s="20"/>
      <c r="D201" s="20"/>
    </row>
    <row r="202" spans="1:4" ht="20.25" x14ac:dyDescent="0.25">
      <c r="A202" s="88"/>
      <c r="B202" s="15"/>
      <c r="C202" s="20"/>
      <c r="D202" s="20"/>
    </row>
    <row r="203" spans="1:4" ht="20.25" x14ac:dyDescent="0.25">
      <c r="A203" s="88"/>
      <c r="B203" s="15"/>
      <c r="C203" s="20"/>
      <c r="D203" s="20"/>
    </row>
    <row r="204" spans="1:4" ht="20.25" x14ac:dyDescent="0.25">
      <c r="A204" s="88"/>
      <c r="B204" s="15"/>
      <c r="C204" s="20"/>
      <c r="D204" s="20"/>
    </row>
    <row r="205" spans="1:4" ht="20.25" x14ac:dyDescent="0.25">
      <c r="A205" s="88"/>
      <c r="B205" s="15"/>
      <c r="C205" s="20"/>
      <c r="D205" s="20"/>
    </row>
    <row r="206" spans="1:4" ht="20.25" x14ac:dyDescent="0.25">
      <c r="A206" s="88"/>
      <c r="B206" s="15"/>
      <c r="C206" s="20"/>
      <c r="D206" s="20"/>
    </row>
    <row r="207" spans="1:4" ht="20.25" x14ac:dyDescent="0.25">
      <c r="A207" s="88"/>
      <c r="B207" s="15"/>
      <c r="C207" s="20"/>
      <c r="D207" s="20"/>
    </row>
    <row r="208" spans="1:4" x14ac:dyDescent="0.25">
      <c r="A208" s="70"/>
      <c r="B208" s="15"/>
      <c r="C208" s="15"/>
      <c r="D208" s="15"/>
    </row>
    <row r="209" spans="1:8" ht="20.25" x14ac:dyDescent="0.25">
      <c r="A209" s="70"/>
      <c r="B209" s="16" t="s">
        <v>84</v>
      </c>
      <c r="C209" s="16" t="s">
        <v>138</v>
      </c>
      <c r="D209" s="19" t="s">
        <v>84</v>
      </c>
      <c r="E209" s="19" t="s">
        <v>138</v>
      </c>
    </row>
    <row r="210" spans="1:8" ht="21" x14ac:dyDescent="0.35">
      <c r="A210" s="70"/>
      <c r="B210" s="17" t="s">
        <v>86</v>
      </c>
      <c r="C210" s="17" t="s">
        <v>54</v>
      </c>
      <c r="D210" t="s">
        <v>86</v>
      </c>
      <c r="F210" t="str">
        <f>IF(NOT(ISBLANK(D210)),D210,IF(NOT(ISBLANK(E210)),"     "&amp;E210,FALSE))</f>
        <v>Afectación Económica o presupuestal</v>
      </c>
      <c r="G210" t="s">
        <v>86</v>
      </c>
      <c r="H210" t="str">
        <f ca="1">IF(NOT(ISERROR(MATCH(G210,_xlfn.ANCHORARRAY(B221),0))),F223&amp;"Por favor no seleccionar los criterios de impacto",G210)</f>
        <v>Afectación Económica o presupuestal</v>
      </c>
    </row>
    <row r="211" spans="1:8" ht="21" x14ac:dyDescent="0.35">
      <c r="A211" s="70"/>
      <c r="B211" s="17" t="s">
        <v>86</v>
      </c>
      <c r="C211" s="17" t="s">
        <v>89</v>
      </c>
      <c r="E211" t="s">
        <v>54</v>
      </c>
      <c r="F211" t="str">
        <f t="shared" ref="F211:F221" si="0">IF(NOT(ISBLANK(D211)),D211,IF(NOT(ISBLANK(E211)),"     "&amp;E211,FALSE))</f>
        <v xml:space="preserve">     Afectación menor a 10 SMLMV .</v>
      </c>
    </row>
    <row r="212" spans="1:8" ht="21" x14ac:dyDescent="0.35">
      <c r="A212" s="70"/>
      <c r="B212" s="17" t="s">
        <v>86</v>
      </c>
      <c r="C212" s="17" t="s">
        <v>90</v>
      </c>
      <c r="E212" t="s">
        <v>89</v>
      </c>
      <c r="F212" t="str">
        <f t="shared" si="0"/>
        <v xml:space="preserve">     Entre 10 y 50 SMLMV </v>
      </c>
    </row>
    <row r="213" spans="1:8" ht="21" x14ac:dyDescent="0.35">
      <c r="A213" s="70"/>
      <c r="B213" s="17" t="s">
        <v>86</v>
      </c>
      <c r="C213" s="17" t="s">
        <v>91</v>
      </c>
      <c r="E213" t="s">
        <v>90</v>
      </c>
      <c r="F213" t="str">
        <f t="shared" si="0"/>
        <v xml:space="preserve">     Entre 50 y 100 SMLMV </v>
      </c>
    </row>
    <row r="214" spans="1:8" ht="21" x14ac:dyDescent="0.35">
      <c r="A214" s="70"/>
      <c r="B214" s="17" t="s">
        <v>86</v>
      </c>
      <c r="C214" s="17" t="s">
        <v>92</v>
      </c>
      <c r="E214" t="s">
        <v>91</v>
      </c>
      <c r="F214" t="str">
        <f t="shared" si="0"/>
        <v xml:space="preserve">     Entre 100 y 500 SMLMV </v>
      </c>
    </row>
    <row r="215" spans="1:8" ht="21" x14ac:dyDescent="0.35">
      <c r="A215" s="70"/>
      <c r="B215" s="17" t="s">
        <v>53</v>
      </c>
      <c r="C215" s="17" t="s">
        <v>93</v>
      </c>
      <c r="E215" t="s">
        <v>92</v>
      </c>
      <c r="F215" t="str">
        <f t="shared" si="0"/>
        <v xml:space="preserve">     Mayor a 500 SMLMV </v>
      </c>
    </row>
    <row r="216" spans="1:8" ht="21" x14ac:dyDescent="0.35">
      <c r="A216" s="70"/>
      <c r="B216" s="17" t="s">
        <v>53</v>
      </c>
      <c r="C216" s="17" t="s">
        <v>94</v>
      </c>
      <c r="D216" t="s">
        <v>53</v>
      </c>
      <c r="F216" t="str">
        <f t="shared" si="0"/>
        <v>Pérdida Reputacional</v>
      </c>
    </row>
    <row r="217" spans="1:8" ht="21" x14ac:dyDescent="0.35">
      <c r="A217" s="70"/>
      <c r="B217" s="17" t="s">
        <v>53</v>
      </c>
      <c r="C217" s="17" t="s">
        <v>96</v>
      </c>
      <c r="E217" t="s">
        <v>93</v>
      </c>
      <c r="F217" t="str">
        <f t="shared" si="0"/>
        <v xml:space="preserve">     El riesgo afecta la imagen de alguna área de la organización</v>
      </c>
    </row>
    <row r="218" spans="1:8" ht="21" x14ac:dyDescent="0.35">
      <c r="A218" s="70"/>
      <c r="B218" s="17" t="s">
        <v>53</v>
      </c>
      <c r="C218" s="17" t="s">
        <v>95</v>
      </c>
      <c r="E218" t="s">
        <v>94</v>
      </c>
      <c r="F218" t="str">
        <f t="shared" si="0"/>
        <v xml:space="preserve">     El riesgo afecta la imagen de la entidad internamente, de conocimiento general, nivel interno, de junta dircetiva y accionistas y/o de provedores</v>
      </c>
    </row>
    <row r="219" spans="1:8" ht="21" x14ac:dyDescent="0.35">
      <c r="A219" s="70"/>
      <c r="B219" s="17" t="s">
        <v>53</v>
      </c>
      <c r="C219" s="17" t="s">
        <v>114</v>
      </c>
      <c r="E219" t="s">
        <v>96</v>
      </c>
      <c r="F219" t="str">
        <f t="shared" si="0"/>
        <v xml:space="preserve">     El riesgo afecta la imagen de la entidad con algunos usuarios de relevancia frente al logro de los objetivos</v>
      </c>
    </row>
    <row r="220" spans="1:8" x14ac:dyDescent="0.25">
      <c r="A220" s="70"/>
      <c r="B220" s="18"/>
      <c r="C220" s="18"/>
      <c r="E220" t="s">
        <v>95</v>
      </c>
      <c r="F220" t="str">
        <f t="shared" si="0"/>
        <v xml:space="preserve">     El riesgo afecta la imagen de de la entidad con efecto publicitario sostenido a nivel de sector administrativo, nivel departamental o municipal</v>
      </c>
    </row>
    <row r="221" spans="1:8" x14ac:dyDescent="0.25">
      <c r="A221" s="70"/>
      <c r="B221" s="18" t="e" cm="1">
        <f t="array" aca="1" ref="B221:B223" ca="1">_xlfn.UNIQUE(Tabla1[[#All],[Criterios]])</f>
        <v>#NAME?</v>
      </c>
      <c r="C221" s="18"/>
      <c r="E221" t="s">
        <v>114</v>
      </c>
      <c r="F221" t="str">
        <f t="shared" si="0"/>
        <v xml:space="preserve">     El riesgo afecta la imagen de la entidad a nivel nacional, con efecto publicitarios sostenible a nivel país</v>
      </c>
    </row>
    <row r="222" spans="1:8" x14ac:dyDescent="0.25">
      <c r="A222" s="70"/>
      <c r="B222" s="18" t="e">
        <f ca="1"/>
        <v>#NAME?</v>
      </c>
      <c r="C222" s="18"/>
    </row>
    <row r="223" spans="1:8" x14ac:dyDescent="0.25">
      <c r="B223" s="18" t="e">
        <f ca="1"/>
        <v>#NAME?</v>
      </c>
      <c r="C223" s="18"/>
      <c r="F223" s="21" t="s">
        <v>140</v>
      </c>
    </row>
    <row r="224" spans="1:8" x14ac:dyDescent="0.25">
      <c r="B224" s="14"/>
      <c r="C224" s="14"/>
      <c r="F224" s="21" t="s">
        <v>141</v>
      </c>
    </row>
    <row r="225" spans="2:4" x14ac:dyDescent="0.25">
      <c r="B225" s="14"/>
      <c r="C225" s="14"/>
    </row>
    <row r="226" spans="2:4" x14ac:dyDescent="0.25">
      <c r="B226" s="14"/>
      <c r="C226" s="14"/>
    </row>
    <row r="227" spans="2:4" x14ac:dyDescent="0.25">
      <c r="B227" s="14"/>
      <c r="C227" s="14"/>
      <c r="D227" s="14"/>
    </row>
    <row r="228" spans="2:4" x14ac:dyDescent="0.25">
      <c r="B228" s="14"/>
      <c r="C228" s="14"/>
      <c r="D228" s="14"/>
    </row>
    <row r="229" spans="2:4" x14ac:dyDescent="0.25">
      <c r="B229" s="14"/>
      <c r="C229" s="14"/>
      <c r="D229" s="14"/>
    </row>
    <row r="230" spans="2:4" x14ac:dyDescent="0.25">
      <c r="B230" s="14"/>
      <c r="C230" s="14"/>
      <c r="D230" s="14"/>
    </row>
    <row r="231" spans="2:4" x14ac:dyDescent="0.25">
      <c r="B231" s="14"/>
      <c r="C231" s="14"/>
      <c r="D231" s="14"/>
    </row>
    <row r="232" spans="2:4" x14ac:dyDescent="0.25">
      <c r="B232" s="14"/>
      <c r="C232" s="14"/>
      <c r="D232" s="14"/>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F16"/>
  <sheetViews>
    <sheetView topLeftCell="A10" workbookViewId="0">
      <selection activeCell="A5" sqref="A5"/>
    </sheetView>
  </sheetViews>
  <sheetFormatPr baseColWidth="10" defaultColWidth="14.28515625" defaultRowHeight="12.75" x14ac:dyDescent="0.2"/>
  <cols>
    <col min="1" max="2" width="14.28515625" style="75"/>
    <col min="3" max="3" width="17" style="75" customWidth="1"/>
    <col min="4" max="4" width="14.28515625" style="75"/>
    <col min="5" max="5" width="46" style="75" customWidth="1"/>
    <col min="6" max="16384" width="14.28515625" style="75"/>
  </cols>
  <sheetData>
    <row r="1" spans="2:6" ht="24" customHeight="1" thickBot="1" x14ac:dyDescent="0.25">
      <c r="B1" s="381" t="s">
        <v>74</v>
      </c>
      <c r="C1" s="382"/>
      <c r="D1" s="382"/>
      <c r="E1" s="382"/>
      <c r="F1" s="383"/>
    </row>
    <row r="2" spans="2:6" ht="16.5" thickBot="1" x14ac:dyDescent="0.3">
      <c r="B2" s="76"/>
      <c r="C2" s="76"/>
      <c r="D2" s="76"/>
      <c r="E2" s="76"/>
      <c r="F2" s="76"/>
    </row>
    <row r="3" spans="2:6" ht="16.5" thickBot="1" x14ac:dyDescent="0.25">
      <c r="B3" s="385" t="s">
        <v>60</v>
      </c>
      <c r="C3" s="386"/>
      <c r="D3" s="386"/>
      <c r="E3" s="130" t="s">
        <v>61</v>
      </c>
      <c r="F3" s="131" t="s">
        <v>62</v>
      </c>
    </row>
    <row r="4" spans="2:6" ht="31.5" x14ac:dyDescent="0.2">
      <c r="B4" s="387" t="s">
        <v>63</v>
      </c>
      <c r="C4" s="389" t="s">
        <v>12</v>
      </c>
      <c r="D4" s="77" t="s">
        <v>13</v>
      </c>
      <c r="E4" s="78" t="s">
        <v>64</v>
      </c>
      <c r="F4" s="79">
        <v>0.25</v>
      </c>
    </row>
    <row r="5" spans="2:6" ht="47.25" x14ac:dyDescent="0.2">
      <c r="B5" s="388"/>
      <c r="C5" s="390"/>
      <c r="D5" s="80" t="s">
        <v>14</v>
      </c>
      <c r="E5" s="81" t="s">
        <v>65</v>
      </c>
      <c r="F5" s="82">
        <v>0.15</v>
      </c>
    </row>
    <row r="6" spans="2:6" ht="47.25" x14ac:dyDescent="0.2">
      <c r="B6" s="388"/>
      <c r="C6" s="390"/>
      <c r="D6" s="80" t="s">
        <v>15</v>
      </c>
      <c r="E6" s="81" t="s">
        <v>66</v>
      </c>
      <c r="F6" s="82">
        <v>0.1</v>
      </c>
    </row>
    <row r="7" spans="2:6" ht="63" x14ac:dyDescent="0.2">
      <c r="B7" s="388"/>
      <c r="C7" s="390" t="s">
        <v>16</v>
      </c>
      <c r="D7" s="80" t="s">
        <v>9</v>
      </c>
      <c r="E7" s="81" t="s">
        <v>67</v>
      </c>
      <c r="F7" s="82">
        <v>0.25</v>
      </c>
    </row>
    <row r="8" spans="2:6" ht="31.5" x14ac:dyDescent="0.2">
      <c r="B8" s="388"/>
      <c r="C8" s="390"/>
      <c r="D8" s="80" t="s">
        <v>8</v>
      </c>
      <c r="E8" s="81" t="s">
        <v>68</v>
      </c>
      <c r="F8" s="82">
        <v>0.15</v>
      </c>
    </row>
    <row r="9" spans="2:6" ht="47.25" x14ac:dyDescent="0.2">
      <c r="B9" s="388" t="s">
        <v>155</v>
      </c>
      <c r="C9" s="390" t="s">
        <v>17</v>
      </c>
      <c r="D9" s="80" t="s">
        <v>18</v>
      </c>
      <c r="E9" s="81" t="s">
        <v>69</v>
      </c>
      <c r="F9" s="83" t="s">
        <v>70</v>
      </c>
    </row>
    <row r="10" spans="2:6" ht="63" x14ac:dyDescent="0.2">
      <c r="B10" s="388"/>
      <c r="C10" s="390"/>
      <c r="D10" s="80" t="s">
        <v>19</v>
      </c>
      <c r="E10" s="81" t="s">
        <v>71</v>
      </c>
      <c r="F10" s="83" t="s">
        <v>70</v>
      </c>
    </row>
    <row r="11" spans="2:6" ht="47.25" x14ac:dyDescent="0.2">
      <c r="B11" s="388"/>
      <c r="C11" s="390" t="s">
        <v>20</v>
      </c>
      <c r="D11" s="80" t="s">
        <v>21</v>
      </c>
      <c r="E11" s="81" t="s">
        <v>72</v>
      </c>
      <c r="F11" s="83" t="s">
        <v>70</v>
      </c>
    </row>
    <row r="12" spans="2:6" ht="47.25" x14ac:dyDescent="0.2">
      <c r="B12" s="388"/>
      <c r="C12" s="390"/>
      <c r="D12" s="80" t="s">
        <v>22</v>
      </c>
      <c r="E12" s="81" t="s">
        <v>73</v>
      </c>
      <c r="F12" s="83" t="s">
        <v>70</v>
      </c>
    </row>
    <row r="13" spans="2:6" ht="31.5" x14ac:dyDescent="0.2">
      <c r="B13" s="388"/>
      <c r="C13" s="390" t="s">
        <v>23</v>
      </c>
      <c r="D13" s="80" t="s">
        <v>115</v>
      </c>
      <c r="E13" s="81" t="s">
        <v>118</v>
      </c>
      <c r="F13" s="83" t="s">
        <v>70</v>
      </c>
    </row>
    <row r="14" spans="2:6" ht="32.25" thickBot="1" x14ac:dyDescent="0.25">
      <c r="B14" s="391"/>
      <c r="C14" s="392"/>
      <c r="D14" s="84" t="s">
        <v>116</v>
      </c>
      <c r="E14" s="85" t="s">
        <v>117</v>
      </c>
      <c r="F14" s="86" t="s">
        <v>70</v>
      </c>
    </row>
    <row r="15" spans="2:6" ht="49.5" customHeight="1" x14ac:dyDescent="0.2">
      <c r="B15" s="384" t="s">
        <v>152</v>
      </c>
      <c r="C15" s="384"/>
      <c r="D15" s="384"/>
      <c r="E15" s="384"/>
      <c r="F15" s="384"/>
    </row>
    <row r="16" spans="2:6" ht="27" customHeight="1" x14ac:dyDescent="0.25">
      <c r="B16" s="8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5" x14ac:dyDescent="0.25"/>
  <sheetData>
    <row r="2" spans="2:5" x14ac:dyDescent="0.25">
      <c r="B2" t="s">
        <v>30</v>
      </c>
      <c r="E2" t="s">
        <v>127</v>
      </c>
    </row>
    <row r="3" spans="2:5" x14ac:dyDescent="0.25">
      <c r="B3" t="s">
        <v>31</v>
      </c>
      <c r="E3" t="s">
        <v>126</v>
      </c>
    </row>
    <row r="4" spans="2:5" x14ac:dyDescent="0.25">
      <c r="B4" t="s">
        <v>131</v>
      </c>
      <c r="E4" t="s">
        <v>128</v>
      </c>
    </row>
    <row r="5" spans="2:5" x14ac:dyDescent="0.25">
      <c r="B5" t="s">
        <v>130</v>
      </c>
    </row>
    <row r="8" spans="2:5" x14ac:dyDescent="0.25">
      <c r="B8" t="s">
        <v>82</v>
      </c>
    </row>
    <row r="9" spans="2:5" x14ac:dyDescent="0.25">
      <c r="B9" t="s">
        <v>39</v>
      </c>
    </row>
    <row r="10" spans="2:5" x14ac:dyDescent="0.25">
      <c r="B10" t="s">
        <v>40</v>
      </c>
    </row>
    <row r="13" spans="2:5" x14ac:dyDescent="0.25">
      <c r="B13" t="s">
        <v>125</v>
      </c>
    </row>
    <row r="14" spans="2:5" x14ac:dyDescent="0.25">
      <c r="B14" t="s">
        <v>119</v>
      </c>
    </row>
    <row r="15" spans="2:5" x14ac:dyDescent="0.25">
      <c r="B15" t="s">
        <v>122</v>
      </c>
    </row>
    <row r="16" spans="2:5" x14ac:dyDescent="0.25">
      <c r="B16" t="s">
        <v>120</v>
      </c>
    </row>
    <row r="17" spans="2:2" x14ac:dyDescent="0.25">
      <c r="B17" t="s">
        <v>121</v>
      </c>
    </row>
    <row r="18" spans="2:2" x14ac:dyDescent="0.25">
      <c r="B18" t="s">
        <v>123</v>
      </c>
    </row>
    <row r="19" spans="2:2" x14ac:dyDescent="0.25">
      <c r="B19" t="s">
        <v>124</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85546875" style="1" customWidth="1"/>
    <col min="2" max="16384" width="11.42578125" style="1"/>
  </cols>
  <sheetData>
    <row r="3" spans="1:1" x14ac:dyDescent="0.2">
      <c r="A3" s="2" t="s">
        <v>13</v>
      </c>
    </row>
    <row r="4" spans="1:1" x14ac:dyDescent="0.2">
      <c r="A4" s="2" t="s">
        <v>14</v>
      </c>
    </row>
    <row r="5" spans="1:1" x14ac:dyDescent="0.2">
      <c r="A5" s="2" t="s">
        <v>15</v>
      </c>
    </row>
    <row r="6" spans="1:1" x14ac:dyDescent="0.2">
      <c r="A6" s="2" t="s">
        <v>9</v>
      </c>
    </row>
    <row r="7" spans="1:1" x14ac:dyDescent="0.2">
      <c r="A7" s="2" t="s">
        <v>8</v>
      </c>
    </row>
    <row r="8" spans="1:1" x14ac:dyDescent="0.2">
      <c r="A8" s="2" t="s">
        <v>18</v>
      </c>
    </row>
    <row r="9" spans="1:1" x14ac:dyDescent="0.2">
      <c r="A9" s="2" t="s">
        <v>19</v>
      </c>
    </row>
    <row r="10" spans="1:1" x14ac:dyDescent="0.2">
      <c r="A10" s="2" t="s">
        <v>21</v>
      </c>
    </row>
    <row r="11" spans="1:1" x14ac:dyDescent="0.2">
      <c r="A11" s="2" t="s">
        <v>22</v>
      </c>
    </row>
    <row r="12" spans="1:1" x14ac:dyDescent="0.2">
      <c r="A12" s="2" t="s">
        <v>24</v>
      </c>
    </row>
    <row r="13" spans="1:1" x14ac:dyDescent="0.2">
      <c r="A13" s="2" t="s">
        <v>25</v>
      </c>
    </row>
    <row r="14" spans="1:1" x14ac:dyDescent="0.2">
      <c r="A14" s="2" t="s">
        <v>26</v>
      </c>
    </row>
    <row r="16" spans="1:1" x14ac:dyDescent="0.2">
      <c r="A16" s="2" t="s">
        <v>29</v>
      </c>
    </row>
    <row r="17" spans="1:1" x14ac:dyDescent="0.2">
      <c r="A17" s="2" t="s">
        <v>30</v>
      </c>
    </row>
    <row r="18" spans="1:1" x14ac:dyDescent="0.2">
      <c r="A18" s="2" t="s">
        <v>31</v>
      </c>
    </row>
    <row r="20" spans="1:1" x14ac:dyDescent="0.2">
      <c r="A20" s="2" t="s">
        <v>39</v>
      </c>
    </row>
    <row r="21" spans="1:1" x14ac:dyDescent="0.2">
      <c r="A21" s="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Instructivo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LENOVO</cp:lastModifiedBy>
  <cp:lastPrinted>2020-05-13T01:12:22Z</cp:lastPrinted>
  <dcterms:created xsi:type="dcterms:W3CDTF">2020-03-24T23:12:47Z</dcterms:created>
  <dcterms:modified xsi:type="dcterms:W3CDTF">2022-02-03T22:48:42Z</dcterms:modified>
</cp:coreProperties>
</file>